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17368711de40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verview" sheetId="1" r:id="R721c8a01b7c94703"/>
    <x:sheet xmlns:r="http://schemas.openxmlformats.org/officeDocument/2006/relationships" name="Assumptions" sheetId="2" r:id="R3deb7e4ec83d4211"/>
    <x:sheet xmlns:r="http://schemas.openxmlformats.org/officeDocument/2006/relationships" name="DCF Model" sheetId="3" r:id="R0c681f89c5ce4392"/>
    <x:sheet xmlns:r="http://schemas.openxmlformats.org/officeDocument/2006/relationships" name="Sensitivity" sheetId="4" r:id="Rf18a64cea1c24feb"/>
    <x:sheet xmlns:r="http://schemas.openxmlformats.org/officeDocument/2006/relationships" name="Guide" sheetId="5" r:id="Re45a6d7501714ef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$0.000;($0.000);-"/>
    <x:numFmt numFmtId="201" formatCode="0.0%"/>
    <x:numFmt numFmtId="202" formatCode="yyyy-mm-dd"/>
    <x:numFmt numFmtId="203" formatCode="$0.00"/>
  </x:numFmts>
  <x:fonts count="15">
    <x:font>
      <x:sz val="11"/>
      <x:name val="Carlito"/>
    </x:font>
    <x:font>
      <x:b/>
      <x:sz val="19"/>
      <x:color rgb="FF102A2A"/>
      <x:name val="Arial"/>
    </x:font>
    <x:font>
      <x:sz val="10"/>
      <x:color rgb="FF6C7C79"/>
      <x:name val="Arial"/>
    </x:font>
    <x:font>
      <x:b/>
      <x:sz val="10"/>
      <x:color rgb="FF102A2A"/>
      <x:name val="Arial"/>
    </x:font>
    <x:font>
      <x:sz val="11"/>
      <x:color rgb="FF1B5A73"/>
      <x:name val="Arial"/>
    </x:font>
    <x:font>
      <x:sz val="11"/>
      <x:color rgb="FF314746"/>
      <x:name val="Arial"/>
    </x:font>
    <x:font>
      <x:b/>
      <x:sz val="11"/>
      <x:color rgb="FF102A2A"/>
      <x:name val="Arial"/>
    </x:font>
    <x:font>
      <x:b/>
      <x:sz val="11"/>
      <x:color rgb="FF0B8175"/>
      <x:name val="Arial"/>
    </x:font>
    <x:font>
      <x:b/>
      <x:sz val="9"/>
      <x:color rgb="FF314746"/>
      <x:name val="Arial"/>
    </x:font>
    <x:font>
      <x:b/>
      <x:sz val="20"/>
      <x:color rgb="FF0B8175"/>
      <x:name val="Arial"/>
    </x:font>
    <x:font>
      <x:b/>
      <x:sz val="20"/>
      <x:color rgb="FF2F6FE4"/>
      <x:name val="Arial"/>
    </x:font>
    <x:font>
      <x:b/>
      <x:sz val="20"/>
      <x:color rgb="FFD48A12"/>
      <x:name val="Arial"/>
    </x:font>
    <x:font>
      <x:b/>
      <x:sz val="20"/>
      <x:color rgb="FFC94D57"/>
      <x:name val="Arial"/>
    </x:font>
    <x:font>
      <x:i/>
      <x:sz val="9"/>
      <x:color rgb="FF314746"/>
      <x:name val="Arial"/>
    </x:font>
    <x:font>
      <x:sz val="10"/>
      <x:color rgb="FF314746"/>
      <x:name val="Arial"/>
    </x:font>
  </x:fonts>
  <x:fills count="2">
    <x:fill>
      <x:patternFill patternType="none"/>
    </x:fill>
    <x:fill>
      <x:patternFill patternType="gray125"/>
    </x:fill>
  </x:fills>
  <x:borders count="11">
    <x:border/>
    <x:border>
      <x:left style="thin">
        <x:color rgb="FFD7E4E1"/>
      </x:left>
      <x:right style="thin">
        <x:color rgb="FFD7E4E1"/>
      </x:right>
      <x:top style="thin">
        <x:color rgb="FFD7E4E1"/>
      </x:top>
      <x:bottom style="thin">
        <x:color rgb="FFD7E4E1"/>
      </x:bottom>
    </x:border>
    <x:border>
      <x:left style="thick">
        <x:color rgb="FF0B8175"/>
      </x:left>
      <x:right style="thick">
        <x:color rgb="FF0B8175"/>
      </x:right>
      <x:top style="thick">
        <x:color rgb="FF0B8175"/>
      </x:top>
      <x:bottom style="thick">
        <x:color rgb="FF0B8175"/>
      </x:bottom>
    </x:border>
    <x:border>
      <x:left style="thin">
        <x:color rgb="FFD7E4E1"/>
      </x:left>
      <x:top style="thin">
        <x:color rgb="FFD7E4E1"/>
      </x:top>
    </x:border>
    <x:border>
      <x:top style="thin">
        <x:color rgb="FFD7E4E1"/>
      </x:top>
    </x:border>
    <x:border>
      <x:right style="thin">
        <x:color rgb="FFD7E4E1"/>
      </x:right>
      <x:top style="thin">
        <x:color rgb="FFD7E4E1"/>
      </x:top>
    </x:border>
    <x:border>
      <x:left style="thin">
        <x:color rgb="FFD7E4E1"/>
      </x:left>
    </x:border>
    <x:border>
      <x:right style="thin">
        <x:color rgb="FFD7E4E1"/>
      </x:right>
    </x:border>
    <x:border>
      <x:left style="thin">
        <x:color rgb="FFD7E4E1"/>
      </x:left>
      <x:bottom style="thin">
        <x:color rgb="FFD7E4E1"/>
      </x:bottom>
    </x:border>
    <x:border>
      <x:bottom style="thin">
        <x:color rgb="FFD7E4E1"/>
      </x:bottom>
    </x:border>
    <x:border>
      <x:right style="thin">
        <x:color rgb="FFD7E4E1"/>
      </x:right>
      <x:bottom style="thin">
        <x:color rgb="FFD7E4E1"/>
      </x:bottom>
    </x:border>
  </x:borders>
  <x:cellStyleXfs count="1">
    <x:xf numFmtId="0" fontId="0" fillId="0" borderId="0"/>
  </x:cellStyleXfs>
  <x:cellXfs count="133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0" borderId="0" xfId="0" applyNumberFormat="1" applyFont="1" applyFill="0" applyBorder="1"/>
    <x:xf numFmtId="0" fontId="3" borderId="0" xfId="0" applyNumberFormat="1" applyFont="1" applyFill="0" applyBorder="1"/>
    <x:xf numFmtId="0" fontId="3" borderId="0" xfId="0" applyNumberFormat="1" applyFont="1" applyFill="0" applyBorder="1" applyAlignment="1">
      <x:alignment horizontal="center"/>
    </x:xf>
    <x:xf numFmtId="0" fontId="3" borderId="0" xfId="0" applyNumberFormat="1" applyFont="1" applyFill="0" applyBorder="1" applyAlignment="1">
      <x:alignment horizontal="center" vertical="center"/>
    </x:xf>
    <x:xf numFmtId="0" fontId="3" borderId="1" xfId="0" applyNumberFormat="1" applyFont="1" applyFill="0" applyBorder="1" applyAlignment="1">
      <x:alignment horizontal="center" vertical="center"/>
    </x:xf>
    <x:xf numFmtId="0" fontId="4" borderId="0" xfId="0" applyNumberFormat="1" applyFont="1" applyFill="0" applyBorder="1"/>
    <x:xf numFmtId="0" fontId="4" borderId="1" xfId="0" applyNumberFormat="1" applyFont="1" applyFill="0" applyBorder="1"/>
    <x:xf numFmtId="200" fontId="4" borderId="1" xfId="0" applyNumberFormat="1" applyFont="1" applyFill="0" applyBorder="1"/>
    <x:xf numFmtId="201" fontId="4" borderId="1" xfId="0" applyNumberFormat="1" applyFont="1" applyFill="0" applyBorder="1"/>
    <x:xf numFmtId="202" fontId="4" borderId="1" xfId="0" applyNumberFormat="1" applyFont="1" applyFill="0" applyBorder="1"/>
    <x:xf numFmtId="0" fontId="5" fillId="0" borderId="0" xfId="0" applyNumberFormat="1" applyFont="1" applyFill="1" applyBorder="1"/>
    <x:xf numFmtId="0" fontId="5" fillId="0" borderId="1" xfId="0" applyNumberFormat="1" applyFont="1" applyFill="1" applyBorder="1"/>
    <x:xf numFmtId="201" fontId="5" fillId="0" borderId="1" xfId="0" applyNumberFormat="1" applyFont="1" applyFill="1" applyBorder="1"/>
    <x:xf numFmtId="200" fontId="5" fillId="0" borderId="1" xfId="0" applyNumberFormat="1" applyFont="1" applyFill="1" applyBorder="1"/>
    <x:xf numFmtId="0" fontId="5" borderId="1" xfId="0" applyNumberFormat="1" applyFont="1" applyFill="0" applyBorder="1"/>
    <x:xf numFmtId="200" fontId="5" borderId="1" xfId="0" applyNumberFormat="1" applyFont="1" applyFill="0" applyBorder="1"/>
    <x:xf numFmtId="0" fontId="6" borderId="1" xfId="0" applyNumberFormat="1" applyFont="1" applyFill="0" applyBorder="1"/>
    <x:xf numFmtId="200" fontId="6" borderId="1" xfId="0" applyNumberFormat="1" applyFont="1" applyFill="0" applyBorder="1"/>
    <x:xf numFmtId="0" fontId="6" fillId="0" borderId="1" xfId="0" applyNumberFormat="1" applyFont="1" applyFill="1" applyBorder="1"/>
    <x:xf numFmtId="200" fontId="6" fillId="0" borderId="1" xfId="0" applyNumberFormat="1" applyFont="1" applyFill="1" applyBorder="1"/>
    <x:xf numFmtId="201" fontId="0" fillId="0" borderId="0" xfId="0" applyNumberFormat="1" applyFont="1" applyFill="1" applyBorder="1"/>
    <x:xf numFmtId="201" fontId="5" fillId="0" borderId="0" xfId="0" applyNumberFormat="1" applyFont="1" applyFill="1" applyBorder="1"/>
    <x:xf numFmtId="203" fontId="5" fillId="0" borderId="1" xfId="0" applyNumberFormat="1" applyFont="1" applyFill="1" applyBorder="1"/>
    <x:xf numFmtId="203" fontId="5" borderId="1" xfId="0" applyNumberFormat="1" applyFont="1" applyFill="0" applyBorder="1"/>
    <x:xf numFmtId="203" fontId="7" borderId="1" xfId="0" applyNumberFormat="1" applyFont="1" applyFill="0" applyBorder="1"/>
    <x:xf numFmtId="203" fontId="7" borderId="2" xfId="0" applyNumberFormat="1" applyFont="1" applyFill="0" applyBorder="1"/>
    <x:xf numFmtId="0" fontId="8" borderId="0" xfId="0" applyNumberFormat="1" applyFont="1" applyFill="0" applyBorder="1"/>
    <x:xf numFmtId="0" fontId="9" borderId="0" xfId="0" applyNumberFormat="1" applyFont="1" applyFill="0" applyBorder="1"/>
    <x:xf numFmtId="0" fontId="8" borderId="3" xfId="0" applyNumberFormat="1" applyFont="1" applyFill="0" applyBorder="1"/>
    <x:xf numFmtId="0" fontId="8" borderId="4" xfId="0" applyNumberFormat="1" applyFont="1" applyFill="0" applyBorder="1"/>
    <x:xf numFmtId="0" fontId="8" borderId="5" xfId="0" applyNumberFormat="1" applyFont="1" applyFill="0" applyBorder="1"/>
    <x:xf numFmtId="0" fontId="9" borderId="6" xfId="0" applyNumberFormat="1" applyFont="1" applyFill="0" applyBorder="1"/>
    <x:xf numFmtId="0" fontId="9" borderId="7" xfId="0" applyNumberFormat="1" applyFont="1" applyFill="0" applyBorder="1"/>
    <x:xf numFmtId="0" fontId="9" borderId="8" xfId="0" applyNumberFormat="1" applyFont="1" applyFill="0" applyBorder="1"/>
    <x:xf numFmtId="0" fontId="9" borderId="9" xfId="0" applyNumberFormat="1" applyFont="1" applyFill="0" applyBorder="1"/>
    <x:xf numFmtId="0" fontId="9" borderId="10" xfId="0" applyNumberFormat="1" applyFont="1" applyFill="0" applyBorder="1"/>
    <x:xf numFmtId="0" fontId="9" borderId="6" xfId="0" applyNumberFormat="1" applyFont="1" applyFill="0" applyBorder="1" applyAlignment="1">
      <x:alignment horizontal="center"/>
    </x:xf>
    <x:xf numFmtId="0" fontId="9" borderId="0" xfId="0" applyNumberFormat="1" applyFont="1" applyFill="0" applyBorder="1" applyAlignment="1">
      <x:alignment horizontal="center"/>
    </x:xf>
    <x:xf numFmtId="0" fontId="9" borderId="7" xfId="0" applyNumberFormat="1" applyFont="1" applyFill="0" applyBorder="1" applyAlignment="1">
      <x:alignment horizontal="center"/>
    </x:xf>
    <x:xf numFmtId="0" fontId="9" borderId="8" xfId="0" applyNumberFormat="1" applyFont="1" applyFill="0" applyBorder="1" applyAlignment="1">
      <x:alignment horizontal="center"/>
    </x:xf>
    <x:xf numFmtId="0" fontId="9" borderId="9" xfId="0" applyNumberFormat="1" applyFont="1" applyFill="0" applyBorder="1" applyAlignment="1">
      <x:alignment horizontal="center"/>
    </x:xf>
    <x:xf numFmtId="0" fontId="9" borderId="10" xfId="0" applyNumberFormat="1" applyFont="1" applyFill="0" applyBorder="1" applyAlignment="1">
      <x:alignment horizontal="center"/>
    </x:xf>
    <x:xf numFmtId="0" fontId="9" borderId="6" xfId="0" applyNumberFormat="1" applyFont="1" applyFill="0" applyBorder="1" applyAlignment="1">
      <x:alignment horizontal="center" vertical="center"/>
    </x:xf>
    <x:xf numFmtId="0" fontId="9" borderId="0" xfId="0" applyNumberFormat="1" applyFont="1" applyFill="0" applyBorder="1" applyAlignment="1">
      <x:alignment horizontal="center" vertical="center"/>
    </x:xf>
    <x:xf numFmtId="0" fontId="9" borderId="7" xfId="0" applyNumberFormat="1" applyFont="1" applyFill="0" applyBorder="1" applyAlignment="1">
      <x:alignment horizontal="center" vertical="center"/>
    </x:xf>
    <x:xf numFmtId="0" fontId="9" borderId="8" xfId="0" applyNumberFormat="1" applyFont="1" applyFill="0" applyBorder="1" applyAlignment="1">
      <x:alignment horizontal="center" vertical="center"/>
    </x:xf>
    <x:xf numFmtId="0" fontId="9" borderId="9" xfId="0" applyNumberFormat="1" applyFont="1" applyFill="0" applyBorder="1" applyAlignment="1">
      <x:alignment horizontal="center" vertical="center"/>
    </x:xf>
    <x:xf numFmtId="0" fontId="9" borderId="10" xfId="0" applyNumberFormat="1" applyFont="1" applyFill="0" applyBorder="1" applyAlignment="1">
      <x:alignment horizontal="center" vertical="center"/>
    </x:xf>
    <x:xf numFmtId="0" fontId="10" borderId="0" xfId="0" applyNumberFormat="1" applyFont="1" applyFill="0" applyBorder="1"/>
    <x:xf numFmtId="0" fontId="10" borderId="6" xfId="0" applyNumberFormat="1" applyFont="1" applyFill="0" applyBorder="1"/>
    <x:xf numFmtId="0" fontId="10" borderId="7" xfId="0" applyNumberFormat="1" applyFont="1" applyFill="0" applyBorder="1"/>
    <x:xf numFmtId="0" fontId="10" borderId="8" xfId="0" applyNumberFormat="1" applyFont="1" applyFill="0" applyBorder="1"/>
    <x:xf numFmtId="0" fontId="10" borderId="9" xfId="0" applyNumberFormat="1" applyFont="1" applyFill="0" applyBorder="1"/>
    <x:xf numFmtId="0" fontId="10" borderId="10" xfId="0" applyNumberFormat="1" applyFont="1" applyFill="0" applyBorder="1"/>
    <x:xf numFmtId="0" fontId="10" borderId="6" xfId="0" applyNumberFormat="1" applyFont="1" applyFill="0" applyBorder="1" applyAlignment="1">
      <x:alignment horizontal="center"/>
    </x:xf>
    <x:xf numFmtId="0" fontId="10" borderId="0" xfId="0" applyNumberFormat="1" applyFont="1" applyFill="0" applyBorder="1" applyAlignment="1">
      <x:alignment horizontal="center"/>
    </x:xf>
    <x:xf numFmtId="0" fontId="10" borderId="7" xfId="0" applyNumberFormat="1" applyFont="1" applyFill="0" applyBorder="1" applyAlignment="1">
      <x:alignment horizontal="center"/>
    </x:xf>
    <x:xf numFmtId="0" fontId="10" borderId="8" xfId="0" applyNumberFormat="1" applyFont="1" applyFill="0" applyBorder="1" applyAlignment="1">
      <x:alignment horizontal="center"/>
    </x:xf>
    <x:xf numFmtId="0" fontId="10" borderId="9" xfId="0" applyNumberFormat="1" applyFont="1" applyFill="0" applyBorder="1" applyAlignment="1">
      <x:alignment horizontal="center"/>
    </x:xf>
    <x:xf numFmtId="0" fontId="10" borderId="10" xfId="0" applyNumberFormat="1" applyFont="1" applyFill="0" applyBorder="1" applyAlignment="1">
      <x:alignment horizontal="center"/>
    </x:xf>
    <x:xf numFmtId="0" fontId="10" borderId="6" xfId="0" applyNumberFormat="1" applyFont="1" applyFill="0" applyBorder="1" applyAlignment="1">
      <x:alignment horizontal="center" vertical="center"/>
    </x:xf>
    <x:xf numFmtId="0" fontId="10" borderId="0" xfId="0" applyNumberFormat="1" applyFont="1" applyFill="0" applyBorder="1" applyAlignment="1">
      <x:alignment horizontal="center" vertical="center"/>
    </x:xf>
    <x:xf numFmtId="0" fontId="10" borderId="7" xfId="0" applyNumberFormat="1" applyFont="1" applyFill="0" applyBorder="1" applyAlignment="1">
      <x:alignment horizontal="center" vertical="center"/>
    </x:xf>
    <x:xf numFmtId="0" fontId="10" borderId="8" xfId="0" applyNumberFormat="1" applyFont="1" applyFill="0" applyBorder="1" applyAlignment="1">
      <x:alignment horizontal="center" vertical="center"/>
    </x:xf>
    <x:xf numFmtId="0" fontId="10" borderId="9" xfId="0" applyNumberFormat="1" applyFont="1" applyFill="0" applyBorder="1" applyAlignment="1">
      <x:alignment horizontal="center" vertical="center"/>
    </x:xf>
    <x:xf numFmtId="0" fontId="10" borderId="10" xfId="0" applyNumberFormat="1" applyFont="1" applyFill="0" applyBorder="1" applyAlignment="1">
      <x:alignment horizontal="center" vertical="center"/>
    </x:xf>
    <x:xf numFmtId="0" fontId="11" borderId="0" xfId="0" applyNumberFormat="1" applyFont="1" applyFill="0" applyBorder="1"/>
    <x:xf numFmtId="0" fontId="11" borderId="6" xfId="0" applyNumberFormat="1" applyFont="1" applyFill="0" applyBorder="1"/>
    <x:xf numFmtId="0" fontId="11" borderId="7" xfId="0" applyNumberFormat="1" applyFont="1" applyFill="0" applyBorder="1"/>
    <x:xf numFmtId="0" fontId="11" borderId="8" xfId="0" applyNumberFormat="1" applyFont="1" applyFill="0" applyBorder="1"/>
    <x:xf numFmtId="0" fontId="11" borderId="9" xfId="0" applyNumberFormat="1" applyFont="1" applyFill="0" applyBorder="1"/>
    <x:xf numFmtId="0" fontId="11" borderId="10" xfId="0" applyNumberFormat="1" applyFont="1" applyFill="0" applyBorder="1"/>
    <x:xf numFmtId="0" fontId="11" borderId="6" xfId="0" applyNumberFormat="1" applyFont="1" applyFill="0" applyBorder="1" applyAlignment="1">
      <x:alignment horizontal="center"/>
    </x:xf>
    <x:xf numFmtId="0" fontId="11" borderId="0" xfId="0" applyNumberFormat="1" applyFont="1" applyFill="0" applyBorder="1" applyAlignment="1">
      <x:alignment horizontal="center"/>
    </x:xf>
    <x:xf numFmtId="0" fontId="11" borderId="7" xfId="0" applyNumberFormat="1" applyFont="1" applyFill="0" applyBorder="1" applyAlignment="1">
      <x:alignment horizontal="center"/>
    </x:xf>
    <x:xf numFmtId="0" fontId="11" borderId="8" xfId="0" applyNumberFormat="1" applyFont="1" applyFill="0" applyBorder="1" applyAlignment="1">
      <x:alignment horizontal="center"/>
    </x:xf>
    <x:xf numFmtId="0" fontId="11" borderId="9" xfId="0" applyNumberFormat="1" applyFont="1" applyFill="0" applyBorder="1" applyAlignment="1">
      <x:alignment horizontal="center"/>
    </x:xf>
    <x:xf numFmtId="0" fontId="11" borderId="10" xfId="0" applyNumberFormat="1" applyFont="1" applyFill="0" applyBorder="1" applyAlignment="1">
      <x:alignment horizontal="center"/>
    </x:xf>
    <x:xf numFmtId="0" fontId="11" borderId="6" xfId="0" applyNumberFormat="1" applyFont="1" applyFill="0" applyBorder="1" applyAlignment="1">
      <x:alignment horizontal="center" vertical="center"/>
    </x:xf>
    <x:xf numFmtId="0" fontId="11" borderId="0" xfId="0" applyNumberFormat="1" applyFont="1" applyFill="0" applyBorder="1" applyAlignment="1">
      <x:alignment horizontal="center" vertical="center"/>
    </x:xf>
    <x:xf numFmtId="0" fontId="11" borderId="7" xfId="0" applyNumberFormat="1" applyFont="1" applyFill="0" applyBorder="1" applyAlignment="1">
      <x:alignment horizontal="center" vertical="center"/>
    </x:xf>
    <x:xf numFmtId="0" fontId="11" borderId="8" xfId="0" applyNumberFormat="1" applyFont="1" applyFill="0" applyBorder="1" applyAlignment="1">
      <x:alignment horizontal="center" vertical="center"/>
    </x:xf>
    <x:xf numFmtId="0" fontId="11" borderId="9" xfId="0" applyNumberFormat="1" applyFont="1" applyFill="0" applyBorder="1" applyAlignment="1">
      <x:alignment horizontal="center" vertical="center"/>
    </x:xf>
    <x:xf numFmtId="0" fontId="11" borderId="10" xfId="0" applyNumberFormat="1" applyFont="1" applyFill="0" applyBorder="1" applyAlignment="1">
      <x:alignment horizontal="center" vertical="center"/>
    </x:xf>
    <x:xf numFmtId="0" fontId="12" borderId="0" xfId="0" applyNumberFormat="1" applyFont="1" applyFill="0" applyBorder="1"/>
    <x:xf numFmtId="0" fontId="12" borderId="6" xfId="0" applyNumberFormat="1" applyFont="1" applyFill="0" applyBorder="1"/>
    <x:xf numFmtId="0" fontId="12" borderId="7" xfId="0" applyNumberFormat="1" applyFont="1" applyFill="0" applyBorder="1"/>
    <x:xf numFmtId="0" fontId="12" borderId="8" xfId="0" applyNumberFormat="1" applyFont="1" applyFill="0" applyBorder="1"/>
    <x:xf numFmtId="0" fontId="12" borderId="9" xfId="0" applyNumberFormat="1" applyFont="1" applyFill="0" applyBorder="1"/>
    <x:xf numFmtId="0" fontId="12" borderId="10" xfId="0" applyNumberFormat="1" applyFont="1" applyFill="0" applyBorder="1"/>
    <x:xf numFmtId="0" fontId="12" borderId="6" xfId="0" applyNumberFormat="1" applyFont="1" applyFill="0" applyBorder="1" applyAlignment="1">
      <x:alignment horizontal="center"/>
    </x:xf>
    <x:xf numFmtId="0" fontId="12" borderId="0" xfId="0" applyNumberFormat="1" applyFont="1" applyFill="0" applyBorder="1" applyAlignment="1">
      <x:alignment horizontal="center"/>
    </x:xf>
    <x:xf numFmtId="0" fontId="12" borderId="7" xfId="0" applyNumberFormat="1" applyFont="1" applyFill="0" applyBorder="1" applyAlignment="1">
      <x:alignment horizontal="center"/>
    </x:xf>
    <x:xf numFmtId="0" fontId="12" borderId="8" xfId="0" applyNumberFormat="1" applyFont="1" applyFill="0" applyBorder="1" applyAlignment="1">
      <x:alignment horizontal="center"/>
    </x:xf>
    <x:xf numFmtId="0" fontId="12" borderId="9" xfId="0" applyNumberFormat="1" applyFont="1" applyFill="0" applyBorder="1" applyAlignment="1">
      <x:alignment horizontal="center"/>
    </x:xf>
    <x:xf numFmtId="0" fontId="12" borderId="10" xfId="0" applyNumberFormat="1" applyFont="1" applyFill="0" applyBorder="1" applyAlignment="1">
      <x:alignment horizontal="center"/>
    </x:xf>
    <x:xf numFmtId="0" fontId="12" borderId="6" xfId="0" applyNumberFormat="1" applyFont="1" applyFill="0" applyBorder="1" applyAlignment="1">
      <x:alignment horizontal="center" vertical="center"/>
    </x:xf>
    <x:xf numFmtId="0" fontId="12" borderId="0" xfId="0" applyNumberFormat="1" applyFont="1" applyFill="0" applyBorder="1" applyAlignment="1">
      <x:alignment horizontal="center" vertical="center"/>
    </x:xf>
    <x:xf numFmtId="0" fontId="12" borderId="7" xfId="0" applyNumberFormat="1" applyFont="1" applyFill="0" applyBorder="1" applyAlignment="1">
      <x:alignment horizontal="center" vertical="center"/>
    </x:xf>
    <x:xf numFmtId="0" fontId="12" borderId="8" xfId="0" applyNumberFormat="1" applyFont="1" applyFill="0" applyBorder="1" applyAlignment="1">
      <x:alignment horizontal="center" vertical="center"/>
    </x:xf>
    <x:xf numFmtId="0" fontId="12" borderId="9" xfId="0" applyNumberFormat="1" applyFont="1" applyFill="0" applyBorder="1" applyAlignment="1">
      <x:alignment horizontal="center" vertical="center"/>
    </x:xf>
    <x:xf numFmtId="0" fontId="12" borderId="10" xfId="0" applyNumberFormat="1" applyFont="1" applyFill="0" applyBorder="1" applyAlignment="1">
      <x:alignment horizontal="center" vertical="center"/>
    </x:xf>
    <x:xf numFmtId="200" fontId="9" borderId="6" xfId="0" applyNumberFormat="1" applyFont="1" applyFill="0" applyBorder="1" applyAlignment="1">
      <x:alignment horizontal="center" vertical="center"/>
    </x:xf>
    <x:xf numFmtId="200" fontId="9" borderId="0" xfId="0" applyNumberFormat="1" applyFont="1" applyFill="0" applyBorder="1" applyAlignment="1">
      <x:alignment horizontal="center" vertical="center"/>
    </x:xf>
    <x:xf numFmtId="200" fontId="9" borderId="7" xfId="0" applyNumberFormat="1" applyFont="1" applyFill="0" applyBorder="1" applyAlignment="1">
      <x:alignment horizontal="center" vertical="center"/>
    </x:xf>
    <x:xf numFmtId="200" fontId="10" borderId="6" xfId="0" applyNumberFormat="1" applyFont="1" applyFill="0" applyBorder="1" applyAlignment="1">
      <x:alignment horizontal="center" vertical="center"/>
    </x:xf>
    <x:xf numFmtId="200" fontId="10" borderId="0" xfId="0" applyNumberFormat="1" applyFont="1" applyFill="0" applyBorder="1" applyAlignment="1">
      <x:alignment horizontal="center" vertical="center"/>
    </x:xf>
    <x:xf numFmtId="200" fontId="10" borderId="7" xfId="0" applyNumberFormat="1" applyFont="1" applyFill="0" applyBorder="1" applyAlignment="1">
      <x:alignment horizontal="center" vertical="center"/>
    </x:xf>
    <x:xf numFmtId="200" fontId="11" borderId="6" xfId="0" applyNumberFormat="1" applyFont="1" applyFill="0" applyBorder="1" applyAlignment="1">
      <x:alignment horizontal="center" vertical="center"/>
    </x:xf>
    <x:xf numFmtId="200" fontId="11" borderId="0" xfId="0" applyNumberFormat="1" applyFont="1" applyFill="0" applyBorder="1" applyAlignment="1">
      <x:alignment horizontal="center" vertical="center"/>
    </x:xf>
    <x:xf numFmtId="200" fontId="11" borderId="7" xfId="0" applyNumberFormat="1" applyFont="1" applyFill="0" applyBorder="1" applyAlignment="1">
      <x:alignment horizontal="center" vertical="center"/>
    </x:xf>
    <x:xf numFmtId="200" fontId="9" borderId="8" xfId="0" applyNumberFormat="1" applyFont="1" applyFill="0" applyBorder="1" applyAlignment="1">
      <x:alignment horizontal="center" vertical="center"/>
    </x:xf>
    <x:xf numFmtId="200" fontId="9" borderId="9" xfId="0" applyNumberFormat="1" applyFont="1" applyFill="0" applyBorder="1" applyAlignment="1">
      <x:alignment horizontal="center" vertical="center"/>
    </x:xf>
    <x:xf numFmtId="200" fontId="9" borderId="10" xfId="0" applyNumberFormat="1" applyFont="1" applyFill="0" applyBorder="1" applyAlignment="1">
      <x:alignment horizontal="center" vertical="center"/>
    </x:xf>
    <x:xf numFmtId="200" fontId="10" borderId="8" xfId="0" applyNumberFormat="1" applyFont="1" applyFill="0" applyBorder="1" applyAlignment="1">
      <x:alignment horizontal="center" vertical="center"/>
    </x:xf>
    <x:xf numFmtId="200" fontId="10" borderId="9" xfId="0" applyNumberFormat="1" applyFont="1" applyFill="0" applyBorder="1" applyAlignment="1">
      <x:alignment horizontal="center" vertical="center"/>
    </x:xf>
    <x:xf numFmtId="200" fontId="10" borderId="10" xfId="0" applyNumberFormat="1" applyFont="1" applyFill="0" applyBorder="1" applyAlignment="1">
      <x:alignment horizontal="center" vertical="center"/>
    </x:xf>
    <x:xf numFmtId="200" fontId="11" borderId="8" xfId="0" applyNumberFormat="1" applyFont="1" applyFill="0" applyBorder="1" applyAlignment="1">
      <x:alignment horizontal="center" vertical="center"/>
    </x:xf>
    <x:xf numFmtId="200" fontId="11" borderId="9" xfId="0" applyNumberFormat="1" applyFont="1" applyFill="0" applyBorder="1" applyAlignment="1">
      <x:alignment horizontal="center" vertical="center"/>
    </x:xf>
    <x:xf numFmtId="200" fontId="11" borderId="10" xfId="0" applyNumberFormat="1" applyFont="1" applyFill="0" applyBorder="1" applyAlignment="1">
      <x:alignment horizontal="center" vertical="center"/>
    </x:xf>
    <x:xf numFmtId="201" fontId="12" borderId="6" xfId="0" applyNumberFormat="1" applyFont="1" applyFill="0" applyBorder="1" applyAlignment="1">
      <x:alignment horizontal="center" vertical="center"/>
    </x:xf>
    <x:xf numFmtId="201" fontId="12" borderId="0" xfId="0" applyNumberFormat="1" applyFont="1" applyFill="0" applyBorder="1" applyAlignment="1">
      <x:alignment horizontal="center" vertical="center"/>
    </x:xf>
    <x:xf numFmtId="201" fontId="12" borderId="7" xfId="0" applyNumberFormat="1" applyFont="1" applyFill="0" applyBorder="1" applyAlignment="1">
      <x:alignment horizontal="center" vertical="center"/>
    </x:xf>
    <x:xf numFmtId="201" fontId="12" borderId="8" xfId="0" applyNumberFormat="1" applyFont="1" applyFill="0" applyBorder="1" applyAlignment="1">
      <x:alignment horizontal="center" vertical="center"/>
    </x:xf>
    <x:xf numFmtId="201" fontId="12" borderId="9" xfId="0" applyNumberFormat="1" applyFont="1" applyFill="0" applyBorder="1" applyAlignment="1">
      <x:alignment horizontal="center" vertical="center"/>
    </x:xf>
    <x:xf numFmtId="201" fontId="12" borderId="10" xfId="0" applyNumberFormat="1" applyFont="1" applyFill="0" applyBorder="1" applyAlignment="1">
      <x:alignment horizontal="center" vertical="center"/>
    </x:xf>
    <x:xf numFmtId="0" fontId="13" borderId="0" xfId="0" applyNumberFormat="1" applyFont="1" applyFill="0" applyBorder="1"/>
    <x:xf numFmtId="0" fontId="14" fillId="0" borderId="0" xfId="0" applyNumberFormat="1" applyFont="1" applyFill="1" applyBorder="1"/>
    <x:xf numFmtId="0" fontId="14" borderId="0" xfId="0" applyNumberFormat="1" applyFont="1" applyFill="0" applyBorder="1"/>
    <x:xf numFmtId="0" fontId="14" borderId="0" xfId="0" applyNumberFormat="1" applyFont="1" applyFill="0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ab51c526f64bb6" /><Relationship Type="http://schemas.openxmlformats.org/officeDocument/2006/relationships/theme" Target="/xl/theme/theme1.xml" Id="R5c574f0951c648d2" /><Relationship Type="http://schemas.openxmlformats.org/officeDocument/2006/relationships/sharedStrings" Target="/xl/sharedStrings.xml" Id="R1014d7e5f4b44f4a" /><Relationship Type="http://schemas.openxmlformats.org/officeDocument/2006/relationships/worksheet" Target="/xl/worksheets/sheet1.xml" Id="R721c8a01b7c94703" /><Relationship Type="http://schemas.openxmlformats.org/officeDocument/2006/relationships/worksheet" Target="/xl/worksheets/sheet2.xml" Id="R3deb7e4ec83d4211" /><Relationship Type="http://schemas.openxmlformats.org/officeDocument/2006/relationships/worksheet" Target="/xl/worksheets/sheet3.xml" Id="R0c681f89c5ce4392" /><Relationship Type="http://schemas.openxmlformats.org/officeDocument/2006/relationships/worksheet" Target="/xl/worksheets/sheet4.xml" Id="Rf18a64cea1c24feb" /><Relationship Type="http://schemas.openxmlformats.org/officeDocument/2006/relationships/worksheet" Target="/xl/worksheets/sheet5.xml" Id="Re45a6d7501714ef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0B8175"/>
  </x:sheetPr>
  <x:sheetViews>
    <x:sheetView showGridLines="0" workbookViewId="0">
      <x:pane ySplit="2" topLeftCell="A3" activePane="bottomLeft" state="frozen"/>
    </x:sheetView>
  </x:sheetViews>
  <x:sheetFormatPr defaultRowHeight="15"/>
  <x:cols>
    <x:col min="1" max="1" width="20" hidden="0" customWidth="1"/>
    <x:col min="2" max="2" width="13" hidden="0" customWidth="1"/>
    <x:col min="3" max="3" width="13" hidden="0" customWidth="1"/>
    <x:col min="4" max="4" width="13" hidden="0" customWidth="1"/>
    <x:col min="5" max="5" width="22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19" hidden="0" customWidth="1"/>
    <x:col min="11" max="11" width="13" hidden="0" customWidth="1"/>
    <x:col min="12" max="12" width="24" hidden="0" customWidth="1"/>
  </x:cols>
  <x:sheetData>
    <x:row r="1" ht="22" customHeight="1">
      <x:c r="A1" s="1" t="str">
        <x:v>Discounted cash flow analysis</x:v>
      </x:c>
    </x:row>
    <x:row r="2" ht="22" customHeight="1">
      <x:c r="A2" s="2" t="str">
        <x:v>Illustrative Excel model using FCFF, WACC, terminal value, and sensitivity analysis</x:v>
      </x:c>
    </x:row>
    <x:row r="3" ht="22" customHeight="1"/>
    <x:row r="4" ht="22" customHeight="1">
      <x:c r="A4" s="31" t="str">
        <x:v>Enterprise value</x:v>
      </x:c>
      <x:c r="B4" s="32" t="str">
        <x:v>Enterprise value</x:v>
      </x:c>
      <x:c r="C4" s="33" t="str">
        <x:v>Enterprise value</x:v>
      </x:c>
      <x:c r="D4" s="31" t="str">
        <x:v>Equity value</x:v>
      </x:c>
      <x:c r="E4" s="32" t="str">
        <x:v>Equity value</x:v>
      </x:c>
      <x:c r="F4" s="33" t="str">
        <x:v>Equity value</x:v>
      </x:c>
      <x:c r="G4" s="31" t="str">
        <x:v>Value per share</x:v>
      </x:c>
      <x:c r="H4" s="32" t="str">
        <x:v>Value per share</x:v>
      </x:c>
      <x:c r="I4" s="33" t="str">
        <x:v>Value per share</x:v>
      </x:c>
      <x:c r="J4" s="31" t="str">
        <x:v>Terminal value share</x:v>
      </x:c>
      <x:c r="K4" s="32" t="str">
        <x:v>Terminal value share</x:v>
      </x:c>
      <x:c r="L4" s="33" t="str">
        <x:v>Terminal value share</x:v>
      </x:c>
    </x:row>
    <x:row r="5" ht="25" customHeight="1">
      <x:c r="A5" s="105" t="n">
        <x:f>'DCF Model'!B22</x:f>
        <x:v>22.94280751314801</x:v>
      </x:c>
      <x:c r="B5" s="106"/>
      <x:c r="C5" s="107"/>
      <x:c r="D5" s="108" t="n">
        <x:f>'DCF Model'!B25</x:f>
        <x:v>21.14280751314801</x:v>
      </x:c>
      <x:c r="E5" s="109"/>
      <x:c r="F5" s="110"/>
      <x:c r="G5" s="111" t="n">
        <x:f>'DCF Model'!B27</x:f>
        <x:v>8.457123005259204</x:v>
      </x:c>
      <x:c r="H5" s="112"/>
      <x:c r="I5" s="113"/>
      <x:c r="J5" s="123" t="n">
        <x:f>'Sensitivity'!B14</x:f>
        <x:v>0.753670623638177</x:v>
      </x:c>
      <x:c r="K5" s="124"/>
      <x:c r="L5" s="125"/>
    </x:row>
    <x:row r="6" ht="25" customHeight="1">
      <x:c r="A6" s="105"/>
      <x:c r="B6" s="106"/>
      <x:c r="C6" s="107"/>
      <x:c r="D6" s="108"/>
      <x:c r="E6" s="109"/>
      <x:c r="F6" s="110"/>
      <x:c r="G6" s="111"/>
      <x:c r="H6" s="112"/>
      <x:c r="I6" s="113"/>
      <x:c r="J6" s="123"/>
      <x:c r="K6" s="124"/>
      <x:c r="L6" s="125"/>
    </x:row>
    <x:row r="7" ht="25" customHeight="1">
      <x:c r="A7" s="114"/>
      <x:c r="B7" s="115"/>
      <x:c r="C7" s="116"/>
      <x:c r="D7" s="117"/>
      <x:c r="E7" s="118"/>
      <x:c r="F7" s="119"/>
      <x:c r="G7" s="120"/>
      <x:c r="H7" s="121"/>
      <x:c r="I7" s="122"/>
      <x:c r="J7" s="126"/>
      <x:c r="K7" s="127"/>
      <x:c r="L7" s="128"/>
    </x:row>
    <x:row r="8" ht="22" customHeight="1"/>
    <x:row r="9" ht="22" customHeight="1"/>
    <x:row r="10" ht="22" customHeight="1">
      <x:c r="A10" s="7" t="str">
        <x:v>Forecast build</x:v>
      </x:c>
      <x:c r="B10" s="7" t="str">
        <x:v>Year 1</x:v>
      </x:c>
      <x:c r="C10" s="7" t="str">
        <x:v>Year 5</x:v>
      </x:c>
      <x:c r="E10" s="7" t="str">
        <x:v>Value bridge</x:v>
      </x:c>
      <x:c r="F10" s="7" t="str">
        <x:v>Amount</x:v>
      </x:c>
      <x:c r="G10" s="7" t="str">
        <x:v>Check</x:v>
      </x:c>
      <x:c r="H10" s="7" t="str">
        <x:v>Status</x:v>
      </x:c>
      <x:c r="J10" s="7" t="str">
        <x:v>Review point</x:v>
      </x:c>
      <x:c r="K10" s="7" t="str">
        <x:v>Result</x:v>
      </x:c>
      <x:c r="L10" s="7" t="str">
        <x:v>Action</x:v>
      </x:c>
    </x:row>
    <x:row r="11" ht="22" customHeight="1">
      <x:c r="A11" s="14" t="str">
        <x:v>Revenue</x:v>
      </x:c>
      <x:c r="B11" s="16" t="n">
        <x:f>'DCF Model'!C6</x:f>
        <x:v>11.200000000000001</x:v>
      </x:c>
      <x:c r="C11" s="16" t="n">
        <x:f>'DCF Model'!G6</x:f>
        <x:v>14.809132800000006</x:v>
      </x:c>
      <x:c r="E11" s="14" t="str">
        <x:v>PV of forecast FCFF</x:v>
      </x:c>
      <x:c r="F11" s="16" t="n">
        <x:f>'DCF Model'!B19</x:f>
        <x:v>5.651487466703093</x:v>
      </x:c>
      <x:c r="G11" s="14" t="str">
        <x:v>Forecast period</x:v>
      </x:c>
      <x:c r="H11" s="14" t="str">
        <x:v>5 years</x:v>
      </x:c>
      <x:c r="J11" s="14" t="str">
        <x:v>g below WACC</x:v>
      </x:c>
      <x:c r="K11" s="14" t="str">
        <x:v>PASS</x:v>
      </x:c>
      <x:c r="L11" s="14" t="str">
        <x:v>Keep rates sourced</x:v>
      </x:c>
    </x:row>
    <x:row r="12" ht="22" customHeight="1">
      <x:c r="A12" s="14" t="str">
        <x:v>EBIT margin</x:v>
      </x:c>
      <x:c r="B12" s="15" t="n">
        <x:f>'DCF Model'!C7</x:f>
        <x:v>0.15</x:v>
      </x:c>
      <x:c r="C12" s="15" t="n">
        <x:f>'DCF Model'!G7</x:f>
        <x:v>0.185</x:v>
      </x:c>
      <x:c r="E12" s="14" t="str">
        <x:v>PV of terminal value</x:v>
      </x:c>
      <x:c r="F12" s="16" t="n">
        <x:f>'DCF Model'!B21</x:f>
        <x:v>17.291320046444916</x:v>
      </x:c>
      <x:c r="G12" s="14" t="str">
        <x:v>Terminal method</x:v>
      </x:c>
      <x:c r="H12" s="14" t="str">
        <x:v>Gordon Growth</x:v>
      </x:c>
      <x:c r="J12" s="14" t="str">
        <x:v>Terminal value share</x:v>
      </x:c>
      <x:c r="K12" s="14" t="str">
        <x:v>75.4%</x:v>
      </x:c>
      <x:c r="L12" s="14" t="str">
        <x:v>Review terminal assumptions</x:v>
      </x:c>
    </x:row>
    <x:row r="13" ht="22" customHeight="1">
      <x:c r="A13" s="14" t="str">
        <x:v>FCFF</x:v>
      </x:c>
      <x:c r="B13" s="16" t="n">
        <x:f>'DCF Model'!C14</x:f>
        <x:v>1.124</x:v>
      </x:c>
      <x:c r="C13" s="16" t="n">
        <x:f>'DCF Model'!G14</x:f>
        <x:v>1.8925719120000009</x:v>
      </x:c>
      <x:c r="E13" s="14" t="str">
        <x:v>Enterprise value</x:v>
      </x:c>
      <x:c r="F13" s="16" t="n">
        <x:f>'DCF Model'!B22</x:f>
        <x:v>22.94280751314801</x:v>
      </x:c>
      <x:c r="G13" s="14" t="str">
        <x:v>WACC</x:v>
      </x:c>
      <x:c r="H13" s="14" t="str">
        <x:v>10.0%</x:v>
      </x:c>
      <x:c r="J13" s="14" t="str">
        <x:v>Cash-flow match</x:v>
      </x:c>
      <x:c r="K13" s="14" t="str">
        <x:v>FCFF / WACC</x:v>
      </x:c>
      <x:c r="L13" s="14" t="str">
        <x:v>Do not mix with FCFE</x:v>
      </x:c>
    </x:row>
    <x:row r="14" ht="22" customHeight="1">
      <x:c r="A14" s="14" t="str">
        <x:v>PV of FCFF</x:v>
      </x:c>
      <x:c r="B14" s="16" t="n">
        <x:f>'DCF Model'!C15</x:f>
        <x:v>1.0218181818181817</x:v>
      </x:c>
      <x:c r="C14" s="16" t="n">
        <x:f>'DCF Model'!G15</x:f>
        <x:v>1.1751382555836352</x:v>
      </x:c>
      <x:c r="E14" s="14" t="str">
        <x:v>Net debt</x:v>
      </x:c>
      <x:c r="F14" s="16" t="n">
        <x:f>'Assumptions'!B18-'Assumptions'!B17</x:f>
        <x:v>1.8</x:v>
      </x:c>
      <x:c r="G14" s="14" t="str">
        <x:v>Terminal growth</x:v>
      </x:c>
      <x:c r="H14" s="14" t="str">
        <x:v>3.0%</x:v>
      </x:c>
      <x:c r="J14" s="14" t="str">
        <x:v>Sensitivity range</x:v>
      </x:c>
      <x:c r="K14" s="14" t="str">
        <x:v>$6.57-$11.84</x:v>
      </x:c>
      <x:c r="L14" s="14" t="str">
        <x:v>Use a range, not one point</x:v>
      </x:c>
    </x:row>
    <x:row r="15" ht="22" customHeight="1">
      <x:c r="A15" s="14" t="str">
        <x:v>Revenue growth</x:v>
      </x:c>
      <x:c r="B15" s="15" t="n">
        <x:f>'DCF Model'!C5</x:f>
        <x:v>0.12</x:v>
      </x:c>
      <x:c r="C15" s="15" t="n">
        <x:f>'DCF Model'!G5</x:f>
        <x:v>0.05</x:v>
      </x:c>
      <x:c r="E15" s="14" t="str">
        <x:v>Equity value</x:v>
      </x:c>
      <x:c r="F15" s="16" t="n">
        <x:f>'DCF Model'!B25</x:f>
        <x:v>21.14280751314801</x:v>
      </x:c>
      <x:c r="G15" s="14" t="str">
        <x:v>Model status</x:v>
      </x:c>
      <x:c r="H15" s="14" t="str">
        <x:v>Illustrative</x:v>
      </x:c>
      <x:c r="J15" s="14" t="str">
        <x:v>Human review</x:v>
      </x:c>
      <x:c r="K15" s="14" t="str">
        <x:v>Required</x:v>
      </x:c>
      <x:c r="L15" s="14" t="str">
        <x:v>Verify every assumption</x:v>
      </x:c>
    </x:row>
    <x:row r="16" ht="22" customHeight="1"/>
    <x:row r="17" ht="22" customHeight="1"/>
    <x:row r="18" ht="30" customHeight="1">
      <x:c r="A18" s="129" t="str">
        <x:v>Sample data only. This workbook is an educational template, not a valuation opinion or investment recommendation.</x:v>
      </x:c>
    </x:row>
    <x:row r="19" ht="22" customHeight="1"/>
    <x:row r="20" ht="22" customHeight="1"/>
    <x:row r="21" ht="22" customHeight="1"/>
    <x:row r="22" ht="22" customHeight="1"/>
    <x:row r="23" ht="22" customHeight="1"/>
    <x:row r="24" ht="22" customHeight="1"/>
    <x:row r="25" ht="22" customHeight="1"/>
    <x:row r="26" ht="22" customHeight="1"/>
    <x:row r="27" ht="22" customHeight="1"/>
    <x:row r="28" ht="22" customHeight="1"/>
    <x:row r="29" ht="22" customHeight="1"/>
    <x:row r="30" ht="22" customHeight="1"/>
  </x:sheetData>
  <x:mergeCells>
    <x:mergeCell ref="A1:L1"/>
    <x:mergeCell ref="A2:L2"/>
    <x:mergeCell ref="A4:C4"/>
    <x:mergeCell ref="A5:C7"/>
    <x:mergeCell ref="D4:F4"/>
    <x:mergeCell ref="D5:F7"/>
    <x:mergeCell ref="G4:I4"/>
    <x:mergeCell ref="G5:I7"/>
    <x:mergeCell ref="J4:L4"/>
    <x:mergeCell ref="J5:L7"/>
    <x:mergeCell ref="A18:L1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D48A12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3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24" hidden="0" customWidth="1"/>
    <x:col min="7" max="7" width="24" hidden="0" customWidth="1"/>
  </x:cols>
  <x:sheetData>
    <x:row r="1" ht="22" customHeight="1">
      <x:c r="A1" s="1" t="str">
        <x:v>DCF assumptions</x:v>
      </x:c>
    </x:row>
    <x:row r="2" ht="22" customHeight="1">
      <x:c r="A2" s="2" t="str">
        <x:v>Illustrative sample inputs. Replace yellow cells and document every source before using the model.</x:v>
      </x:c>
    </x:row>
    <x:row r="3" ht="22" customHeight="1"/>
    <x:row r="4" ht="22" customHeight="1">
      <x:c r="A4" s="7" t="str">
        <x:v>Operating assumptions</x:v>
      </x:c>
      <x:c r="B4" s="7" t="str">
        <x:v>Base year</x:v>
      </x:c>
      <x:c r="C4" s="7" t="str">
        <x:v>Year 1</x:v>
      </x:c>
      <x:c r="D4" s="7" t="str">
        <x:v>Year 2</x:v>
      </x:c>
      <x:c r="E4" s="7" t="str">
        <x:v>Year 3</x:v>
      </x:c>
      <x:c r="F4" s="7" t="str">
        <x:v>Year 4</x:v>
      </x:c>
      <x:c r="G4" s="7" t="str">
        <x:v>Year 5</x:v>
      </x:c>
    </x:row>
    <x:row r="5" ht="22" customHeight="1">
      <x:c r="A5" t="str">
        <x:v>Revenue ($m)</x:v>
      </x:c>
      <x:c r="B5" s="10" t="n">
        <x:v>10</x:v>
      </x:c>
      <x:c r="C5" s="10"/>
      <x:c r="D5" s="10"/>
      <x:c r="E5" s="10"/>
      <x:c r="F5" s="10"/>
      <x:c r="G5" s="10"/>
    </x:row>
    <x:row r="6" ht="22" customHeight="1">
      <x:c r="A6" t="str">
        <x:v>Revenue growth</x:v>
      </x:c>
      <x:c r="B6" s="9"/>
      <x:c r="C6" s="11" t="n">
        <x:v>0.12</x:v>
      </x:c>
      <x:c r="D6" s="11" t="n">
        <x:v>0.1</x:v>
      </x:c>
      <x:c r="E6" s="11" t="n">
        <x:v>0.08</x:v>
      </x:c>
      <x:c r="F6" s="11" t="n">
        <x:v>0.06</x:v>
      </x:c>
      <x:c r="G6" s="11" t="n">
        <x:v>0.05</x:v>
      </x:c>
    </x:row>
    <x:row r="7" ht="22" customHeight="1">
      <x:c r="A7" t="str">
        <x:v>EBIT margin</x:v>
      </x:c>
      <x:c r="B7" s="9"/>
      <x:c r="C7" s="11" t="n">
        <x:v>0.15</x:v>
      </x:c>
      <x:c r="D7" s="11" t="n">
        <x:v>0.16</x:v>
      </x:c>
      <x:c r="E7" s="11" t="n">
        <x:v>0.17</x:v>
      </x:c>
      <x:c r="F7" s="11" t="n">
        <x:v>0.18</x:v>
      </x:c>
      <x:c r="G7" s="11" t="n">
        <x:v>0.185</x:v>
      </x:c>
    </x:row>
    <x:row r="8" ht="22" customHeight="1">
      <x:c r="A8" t="str">
        <x:v>Tax rate</x:v>
      </x:c>
      <x:c r="B8" s="9"/>
      <x:c r="C8" s="11" t="n">
        <x:v>0.25</x:v>
      </x:c>
      <x:c r="D8" s="11" t="n">
        <x:v>0.25</x:v>
      </x:c>
      <x:c r="E8" s="11" t="n">
        <x:v>0.25</x:v>
      </x:c>
      <x:c r="F8" s="11" t="n">
        <x:v>0.25</x:v>
      </x:c>
      <x:c r="G8" s="11" t="n">
        <x:v>0.25</x:v>
      </x:c>
    </x:row>
    <x:row r="9" ht="22" customHeight="1">
      <x:c r="A9" t="str">
        <x:v>D&amp;A as % of revenue</x:v>
      </x:c>
      <x:c r="B9" s="9"/>
      <x:c r="C9" s="11" t="n">
        <x:v>0.03</x:v>
      </x:c>
      <x:c r="D9" s="11" t="n">
        <x:v>0.03</x:v>
      </x:c>
      <x:c r="E9" s="11" t="n">
        <x:v>0.03</x:v>
      </x:c>
      <x:c r="F9" s="11" t="n">
        <x:v>0.03</x:v>
      </x:c>
      <x:c r="G9" s="11" t="n">
        <x:v>0.03</x:v>
      </x:c>
    </x:row>
    <x:row r="10" ht="22" customHeight="1">
      <x:c r="A10" t="str">
        <x:v>CapEx as % of revenue</x:v>
      </x:c>
      <x:c r="B10" s="9"/>
      <x:c r="C10" s="11" t="n">
        <x:v>0.04</x:v>
      </x:c>
      <x:c r="D10" s="11" t="n">
        <x:v>0.04</x:v>
      </x:c>
      <x:c r="E10" s="11" t="n">
        <x:v>0.04</x:v>
      </x:c>
      <x:c r="F10" s="11" t="n">
        <x:v>0.04</x:v>
      </x:c>
      <x:c r="G10" s="11" t="n">
        <x:v>0.04</x:v>
      </x:c>
    </x:row>
    <x:row r="11" ht="22" customHeight="1">
      <x:c r="A11" t="str">
        <x:v>Change in NWC as % of revenue increase</x:v>
      </x:c>
      <x:c r="B11" s="9"/>
      <x:c r="C11" s="11" t="n">
        <x:v>0.02</x:v>
      </x:c>
      <x:c r="D11" s="11" t="n">
        <x:v>0.02</x:v>
      </x:c>
      <x:c r="E11" s="11" t="n">
        <x:v>0.02</x:v>
      </x:c>
      <x:c r="F11" s="11" t="n">
        <x:v>0.02</x:v>
      </x:c>
      <x:c r="G11" s="11" t="n">
        <x:v>0.02</x:v>
      </x:c>
    </x:row>
    <x:row r="12" ht="22" customHeight="1"/>
    <x:row r="13" ht="22" customHeight="1"/>
    <x:row r="14" ht="22" customHeight="1">
      <x:c r="A14" s="7" t="str">
        <x:v>Valuation assumptions</x:v>
      </x:c>
      <x:c r="B14" s="7" t="str">
        <x:v>Input</x:v>
      </x:c>
      <x:c r="D14" s="7" t="str">
        <x:v>Input control</x:v>
      </x:c>
      <x:c r="E14" s="7" t="str">
        <x:v>Status</x:v>
      </x:c>
      <x:c r="F14" s="7" t="str">
        <x:v>Reason</x:v>
      </x:c>
      <x:c r="G14" s="7" t="str">
        <x:v>Review action</x:v>
      </x:c>
    </x:row>
    <x:row r="15" ht="22" customHeight="1">
      <x:c r="A15" t="str">
        <x:v>WACC</x:v>
      </x:c>
      <x:c r="B15" s="11" t="n">
        <x:v>0.1</x:v>
      </x:c>
      <x:c r="D15" s="14" t="str">
        <x:v>Terminal growth below WACC</x:v>
      </x:c>
      <x:c r="E15" s="14" t="str">
        <x:f>IF(B16&lt;B15,"PASS","REVIEW")</x:f>
        <x:v>PASS</x:v>
      </x:c>
      <x:c r="F15" s="14" t="str">
        <x:v>Required for Gordon Growth</x:v>
      </x:c>
      <x:c r="G15" s="14" t="str">
        <x:v>Revise WACC or long-term growth</x:v>
      </x:c>
    </x:row>
    <x:row r="16" ht="22" customHeight="1">
      <x:c r="A16" t="str">
        <x:v>Terminal growth</x:v>
      </x:c>
      <x:c r="B16" s="11" t="n">
        <x:v>0.03</x:v>
      </x:c>
      <x:c r="D16" s="14" t="str">
        <x:v>Positive diluted shares</x:v>
      </x:c>
      <x:c r="E16" s="14" t="str">
        <x:f>IF(B19&gt;0,"PASS","REVIEW")</x:f>
        <x:v>PASS</x:v>
      </x:c>
      <x:c r="F16" s="14" t="str">
        <x:v>Needed for value per share</x:v>
      </x:c>
      <x:c r="G16" s="14" t="str">
        <x:v>Enter diluted shares</x:v>
      </x:c>
    </x:row>
    <x:row r="17" ht="22" customHeight="1">
      <x:c r="A17" t="str">
        <x:v>Cash ($m)</x:v>
      </x:c>
      <x:c r="B17" s="10" t="n">
        <x:v>1.2</x:v>
      </x:c>
      <x:c r="D17" s="14" t="str">
        <x:v>Debt and cash entered</x:v>
      </x:c>
      <x:c r="E17" s="14" t="str">
        <x:f>IF(AND(B17&gt;=0,B18&gt;=0),"PASS","REVIEW")</x:f>
        <x:v>PASS</x:v>
      </x:c>
      <x:c r="F17" s="14" t="str">
        <x:v>Needed for equity bridge</x:v>
      </x:c>
      <x:c r="G17" s="14" t="str">
        <x:v>Confirm balance-sheet sources</x:v>
      </x:c>
    </x:row>
    <x:row r="18" ht="22" customHeight="1">
      <x:c r="A18" t="str">
        <x:v>Debt ($m)</x:v>
      </x:c>
      <x:c r="B18" s="10" t="n">
        <x:v>3</x:v>
      </x:c>
      <x:c r="D18" s="14" t="str">
        <x:v>Source dates documented</x:v>
      </x:c>
      <x:c r="E18" s="14" t="str">
        <x:f>IF(B20&lt;&gt;"","PASS","REVIEW")</x:f>
        <x:v>PASS</x:v>
      </x:c>
      <x:c r="F18" s="14" t="str">
        <x:v>Market inputs change over time</x:v>
      </x:c>
      <x:c r="G18" s="14" t="str">
        <x:v>Record source and observation date</x:v>
      </x:c>
    </x:row>
    <x:row r="19" ht="22" customHeight="1">
      <x:c r="A19" t="str">
        <x:v>Diluted shares (m)</x:v>
      </x:c>
      <x:c r="B19" s="10" t="n">
        <x:v>2.5</x:v>
      </x:c>
    </x:row>
    <x:row r="20" ht="22" customHeight="1">
      <x:c r="A20" t="str">
        <x:v>Valuation date</x:v>
      </x:c>
      <x:c r="B20" s="12" t="n">
        <x:v>46285</x:v>
      </x:c>
    </x:row>
    <x:row r="21" ht="22" customHeight="1"/>
    <x:row r="22" ht="22" customHeight="1"/>
    <x:row r="23" ht="22" customHeight="1"/>
    <x:row r="24" ht="22" customHeight="1"/>
    <x:row r="25" ht="22" customHeight="1"/>
    <x:row r="26" ht="22" customHeight="1"/>
    <x:row r="27" ht="22" customHeight="1"/>
    <x:row r="28" ht="22" customHeight="1"/>
    <x:row r="29" ht="22" customHeight="1"/>
    <x:row r="30" ht="22" customHeight="1"/>
  </x:sheetData>
  <x:mergeCells>
    <x:mergeCell ref="A1:G1"/>
    <x:mergeCell ref="A2:G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2F6FE4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5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</x:cols>
  <x:sheetData>
    <x:row r="1" ht="22" customHeight="1">
      <x:c r="A1" s="1" t="str">
        <x:v>Discounted cash flow model ($ millions)</x:v>
      </x:c>
    </x:row>
    <x:row r="2" ht="22" customHeight="1">
      <x:c r="A2" s="2" t="str">
        <x:v>FCFF is discounted at WACC. Yellow cells are editable assumptions on the Assumptions tab.</x:v>
      </x:c>
    </x:row>
    <x:row r="3" ht="22" customHeight="1"/>
    <x:row r="4" ht="22" customHeight="1">
      <x:c r="A4" s="7" t="str">
        <x:v>Line item</x:v>
      </x:c>
      <x:c r="B4" s="7" t="str">
        <x:v>Base year</x:v>
      </x:c>
      <x:c r="C4" s="7" t="str">
        <x:v>Year 1</x:v>
      </x:c>
      <x:c r="D4" s="7" t="str">
        <x:v>Year 2</x:v>
      </x:c>
      <x:c r="E4" s="7" t="str">
        <x:v>Year 3</x:v>
      </x:c>
      <x:c r="F4" s="7" t="str">
        <x:v>Year 4</x:v>
      </x:c>
      <x:c r="G4" s="7" t="str">
        <x:v>Year 5</x:v>
      </x:c>
    </x:row>
    <x:row r="5" ht="22" customHeight="1">
      <x:c r="A5" s="14" t="str">
        <x:v>Revenue growth</x:v>
      </x:c>
      <x:c r="B5" s="15"/>
      <x:c r="C5" s="15" t="n">
        <x:f>'Assumptions'!C6</x:f>
        <x:v>0.12</x:v>
      </x:c>
      <x:c r="D5" s="15" t="n">
        <x:f>'Assumptions'!D6</x:f>
        <x:v>0.1</x:v>
      </x:c>
      <x:c r="E5" s="15" t="n">
        <x:f>'Assumptions'!E6</x:f>
        <x:v>0.08</x:v>
      </x:c>
      <x:c r="F5" s="15" t="n">
        <x:f>'Assumptions'!F6</x:f>
        <x:v>0.06</x:v>
      </x:c>
      <x:c r="G5" s="15" t="n">
        <x:f>'Assumptions'!G6</x:f>
        <x:v>0.05</x:v>
      </x:c>
    </x:row>
    <x:row r="6" ht="22" customHeight="1">
      <x:c r="A6" s="14" t="str">
        <x:v>Revenue</x:v>
      </x:c>
      <x:c r="B6" s="16" t="n">
        <x:f>'Assumptions'!B5</x:f>
        <x:v>10</x:v>
      </x:c>
      <x:c r="C6" s="16" t="n">
        <x:f>B6*(1+C5)</x:f>
        <x:v>11.200000000000001</x:v>
      </x:c>
      <x:c r="D6" s="16" t="n">
        <x:f>C6*(1+D5)</x:f>
        <x:v>12.320000000000002</x:v>
      </x:c>
      <x:c r="E6" s="16" t="n">
        <x:f>D6*(1+E5)</x:f>
        <x:v>13.305600000000004</x:v>
      </x:c>
      <x:c r="F6" s="16" t="n">
        <x:f>E6*(1+F5)</x:f>
        <x:v>14.103936000000004</x:v>
      </x:c>
      <x:c r="G6" s="16" t="n">
        <x:f>F6*(1+G5)</x:f>
        <x:v>14.809132800000006</x:v>
      </x:c>
    </x:row>
    <x:row r="7" ht="22" customHeight="1">
      <x:c r="A7" s="14" t="str">
        <x:v>EBIT margin</x:v>
      </x:c>
      <x:c r="B7" s="15"/>
      <x:c r="C7" s="15" t="n">
        <x:f>'Assumptions'!C7</x:f>
        <x:v>0.15</x:v>
      </x:c>
      <x:c r="D7" s="15" t="n">
        <x:f>'Assumptions'!D7</x:f>
        <x:v>0.16</x:v>
      </x:c>
      <x:c r="E7" s="15" t="n">
        <x:f>'Assumptions'!E7</x:f>
        <x:v>0.17</x:v>
      </x:c>
      <x:c r="F7" s="15" t="n">
        <x:f>'Assumptions'!F7</x:f>
        <x:v>0.18</x:v>
      </x:c>
      <x:c r="G7" s="15" t="n">
        <x:f>'Assumptions'!G7</x:f>
        <x:v>0.185</x:v>
      </x:c>
    </x:row>
    <x:row r="8" ht="22" customHeight="1">
      <x:c r="A8" s="14" t="str">
        <x:v>EBIT</x:v>
      </x:c>
      <x:c r="B8" s="16"/>
      <x:c r="C8" s="16" t="n">
        <x:f>C6*C7</x:f>
        <x:v>1.6800000000000002</x:v>
      </x:c>
      <x:c r="D8" s="16" t="n">
        <x:f>D6*D7</x:f>
        <x:v>1.9712000000000003</x:v>
      </x:c>
      <x:c r="E8" s="16" t="n">
        <x:f>E6*E7</x:f>
        <x:v>2.261952000000001</x:v>
      </x:c>
      <x:c r="F8" s="16" t="n">
        <x:f>F6*F7</x:f>
        <x:v>2.538708480000001</x:v>
      </x:c>
      <x:c r="G8" s="16" t="n">
        <x:f>G6*G7</x:f>
        <x:v>2.739689568000001</x:v>
      </x:c>
    </x:row>
    <x:row r="9" ht="22" customHeight="1">
      <x:c r="A9" s="14" t="str">
        <x:v>Tax rate</x:v>
      </x:c>
      <x:c r="B9" s="15"/>
      <x:c r="C9" s="15" t="n">
        <x:f>'Assumptions'!C8</x:f>
        <x:v>0.25</x:v>
      </x:c>
      <x:c r="D9" s="15" t="n">
        <x:f>'Assumptions'!D8</x:f>
        <x:v>0.25</x:v>
      </x:c>
      <x:c r="E9" s="15" t="n">
        <x:f>'Assumptions'!E8</x:f>
        <x:v>0.25</x:v>
      </x:c>
      <x:c r="F9" s="15" t="n">
        <x:f>'Assumptions'!F8</x:f>
        <x:v>0.25</x:v>
      </x:c>
      <x:c r="G9" s="15" t="n">
        <x:f>'Assumptions'!G8</x:f>
        <x:v>0.25</x:v>
      </x:c>
    </x:row>
    <x:row r="10" ht="22" customHeight="1">
      <x:c r="A10" s="14" t="str">
        <x:v>NOPAT</x:v>
      </x:c>
      <x:c r="B10" s="16"/>
      <x:c r="C10" s="16" t="n">
        <x:f>C8*(1-C9)</x:f>
        <x:v>1.2600000000000002</x:v>
      </x:c>
      <x:c r="D10" s="16" t="n">
        <x:f>D8*(1-D9)</x:f>
        <x:v>1.4784000000000002</x:v>
      </x:c>
      <x:c r="E10" s="16" t="n">
        <x:f>E8*(1-E9)</x:f>
        <x:v>1.6964640000000006</x:v>
      </x:c>
      <x:c r="F10" s="16" t="n">
        <x:f>F8*(1-F9)</x:f>
        <x:v>1.9040313600000007</x:v>
      </x:c>
      <x:c r="G10" s="16" t="n">
        <x:f>G8*(1-G9)</x:f>
        <x:v>2.054767176000001</x:v>
      </x:c>
    </x:row>
    <x:row r="11" ht="22" customHeight="1">
      <x:c r="A11" s="14" t="str">
        <x:v>D&amp;A</x:v>
      </x:c>
      <x:c r="B11" s="16"/>
      <x:c r="C11" s="16" t="n">
        <x:f>C6*'Assumptions'!C9</x:f>
        <x:v>0.336</x:v>
      </x:c>
      <x:c r="D11" s="16" t="n">
        <x:f>D6*'Assumptions'!D9</x:f>
        <x:v>0.36960000000000004</x:v>
      </x:c>
      <x:c r="E11" s="16" t="n">
        <x:f>E6*'Assumptions'!E9</x:f>
        <x:v>0.3991680000000001</x:v>
      </x:c>
      <x:c r="F11" s="16" t="n">
        <x:f>F6*'Assumptions'!F9</x:f>
        <x:v>0.4231180800000001</x:v>
      </x:c>
      <x:c r="G11" s="16" t="n">
        <x:f>G6*'Assumptions'!G9</x:f>
        <x:v>0.4442739840000002</x:v>
      </x:c>
    </x:row>
    <x:row r="12" ht="22" customHeight="1">
      <x:c r="A12" s="14" t="str">
        <x:v>CapEx</x:v>
      </x:c>
      <x:c r="B12" s="16"/>
      <x:c r="C12" s="16" t="n">
        <x:f>C6*'Assumptions'!C10</x:f>
        <x:v>0.44800000000000006</x:v>
      </x:c>
      <x:c r="D12" s="16" t="n">
        <x:f>D6*'Assumptions'!D10</x:f>
        <x:v>0.49280000000000007</x:v>
      </x:c>
      <x:c r="E12" s="16" t="n">
        <x:f>E6*'Assumptions'!E10</x:f>
        <x:v>0.5322240000000001</x:v>
      </x:c>
      <x:c r="F12" s="16" t="n">
        <x:f>F6*'Assumptions'!F10</x:f>
        <x:v>0.5641574400000002</x:v>
      </x:c>
      <x:c r="G12" s="16" t="n">
        <x:f>G6*'Assumptions'!G10</x:f>
        <x:v>0.5923653120000002</x:v>
      </x:c>
    </x:row>
    <x:row r="13" ht="22" customHeight="1">
      <x:c r="A13" s="14" t="str">
        <x:v>Change in NWC</x:v>
      </x:c>
      <x:c r="B13" s="16"/>
      <x:c r="C13" s="16" t="n">
        <x:f>(C6-B6)*'Assumptions'!C11</x:f>
        <x:v>0.02400000000000002</x:v>
      </x:c>
      <x:c r="D13" s="16" t="n">
        <x:f>(D6-C6)*'Assumptions'!D11</x:f>
        <x:v>0.02240000000000002</x:v>
      </x:c>
      <x:c r="E13" s="16" t="n">
        <x:f>(E6-D6)*'Assumptions'!E11</x:f>
        <x:v>0.01971200000000003</x:v>
      </x:c>
      <x:c r="F13" s="16" t="n">
        <x:f>(F6-E6)*'Assumptions'!F11</x:f>
        <x:v>0.015966720000000018</x:v>
      </x:c>
      <x:c r="G13" s="16" t="n">
        <x:f>(G6-F6)*'Assumptions'!G11</x:f>
        <x:v>0.014103936000000025</x:v>
      </x:c>
    </x:row>
    <x:row r="14" ht="22" customHeight="1">
      <x:c r="A14" s="19" t="str">
        <x:v>FCFF</x:v>
      </x:c>
      <x:c r="B14" s="20"/>
      <x:c r="C14" s="20" t="n">
        <x:f>C10+C11-C12-C13</x:f>
        <x:v>1.124</x:v>
      </x:c>
      <x:c r="D14" s="20" t="n">
        <x:f>D10+D11-D12-D13</x:f>
        <x:v>1.3328000000000002</x:v>
      </x:c>
      <x:c r="E14" s="20" t="n">
        <x:f>E10+E11-E12-E13</x:f>
        <x:v>1.5436960000000004</x:v>
      </x:c>
      <x:c r="F14" s="20" t="n">
        <x:f>F10+F11-F12-F13</x:f>
        <x:v>1.7470252800000006</x:v>
      </x:c>
      <x:c r="G14" s="20" t="n">
        <x:f>G10+G11-G12-G13</x:f>
        <x:v>1.8925719120000009</x:v>
      </x:c>
    </x:row>
    <x:row r="15" ht="22" customHeight="1">
      <x:c r="A15" s="19" t="str">
        <x:v>PV of FCFF</x:v>
      </x:c>
      <x:c r="B15" s="20"/>
      <x:c r="C15" s="20" t="n">
        <x:f>C14/(1+'Assumptions'!$B$15)^1</x:f>
        <x:v>1.0218181818181817</x:v>
      </x:c>
      <x:c r="D15" s="20" t="n">
        <x:f>D14/(1+'Assumptions'!$B$15)^2</x:f>
        <x:v>1.1014876033057852</x:v>
      </x:c>
      <x:c r="E15" s="20" t="n">
        <x:f>E14/(1+'Assumptions'!$B$15)^3</x:f>
        <x:v>1.1598016528925619</x:v>
      </x:c>
      <x:c r="F15" s="20" t="n">
        <x:f>F14/(1+'Assumptions'!$B$15)^4</x:f>
        <x:v>1.1932417731029301</x:v>
      </x:c>
      <x:c r="G15" s="20" t="n">
        <x:f>G14/(1+'Assumptions'!$B$15)^5</x:f>
        <x:v>1.1751382555836352</x:v>
      </x:c>
    </x:row>
    <x:row r="16" ht="22" customHeight="1"/>
    <x:row r="17" ht="22" customHeight="1"/>
    <x:row r="18" ht="22" customHeight="1">
      <x:c r="A18" s="7" t="str">
        <x:v>Valuation bridge</x:v>
      </x:c>
      <x:c r="B18" s="7" t="str">
        <x:v>Result</x:v>
      </x:c>
    </x:row>
    <x:row r="19" ht="22" customHeight="1">
      <x:c r="A19" s="14" t="str">
        <x:v>PV of forecast FCFF</x:v>
      </x:c>
      <x:c r="B19" s="16" t="n">
        <x:f>SUM(C15:G15)</x:f>
        <x:v>5.651487466703093</x:v>
      </x:c>
    </x:row>
    <x:row r="20" ht="22" customHeight="1">
      <x:c r="A20" s="14" t="str">
        <x:v>Terminal value</x:v>
      </x:c>
      <x:c r="B20" s="16" t="n">
        <x:f>G14*(1+'Assumptions'!B16)/('Assumptions'!B15-'Assumptions'!B16)</x:f>
        <x:v>27.84784384800001</x:v>
      </x:c>
    </x:row>
    <x:row r="21" ht="22" customHeight="1">
      <x:c r="A21" s="14" t="str">
        <x:v>PV of terminal value</x:v>
      </x:c>
      <x:c r="B21" s="16" t="n">
        <x:f>B20/(1+'Assumptions'!B15)^5</x:f>
        <x:v>17.291320046444916</x:v>
      </x:c>
    </x:row>
    <x:row r="22" ht="22" customHeight="1">
      <x:c r="A22" s="21" t="str">
        <x:v>Enterprise value</x:v>
      </x:c>
      <x:c r="B22" s="22" t="n">
        <x:f>B19+B21</x:f>
        <x:v>22.94280751314801</x:v>
      </x:c>
    </x:row>
    <x:row r="23" ht="22" customHeight="1">
      <x:c r="A23" s="21" t="str">
        <x:v>Cash</x:v>
      </x:c>
      <x:c r="B23" s="22" t="n">
        <x:f>'Assumptions'!B17</x:f>
        <x:v>1.2</x:v>
      </x:c>
    </x:row>
    <x:row r="24" ht="22" customHeight="1">
      <x:c r="A24" s="21" t="str">
        <x:v>Debt</x:v>
      </x:c>
      <x:c r="B24" s="22" t="n">
        <x:f>'Assumptions'!B18</x:f>
        <x:v>3</x:v>
      </x:c>
    </x:row>
    <x:row r="25" ht="22" customHeight="1">
      <x:c r="A25" s="21" t="str">
        <x:v>Equity value</x:v>
      </x:c>
      <x:c r="B25" s="22" t="n">
        <x:f>B22+B23-B24</x:f>
        <x:v>21.14280751314801</x:v>
      </x:c>
    </x:row>
    <x:row r="26" ht="22" customHeight="1">
      <x:c r="A26" s="21" t="str">
        <x:v>Diluted shares</x:v>
      </x:c>
      <x:c r="B26" s="22" t="n">
        <x:f>'Assumptions'!B19</x:f>
        <x:v>2.5</x:v>
      </x:c>
    </x:row>
    <x:row r="27" ht="22" customHeight="1">
      <x:c r="A27" s="21" t="str">
        <x:v>Value per share</x:v>
      </x:c>
      <x:c r="B27" s="22" t="n">
        <x:f>B25/B26</x:f>
        <x:v>8.457123005259204</x:v>
      </x:c>
    </x:row>
    <x:row r="28" ht="22" customHeight="1"/>
    <x:row r="29" ht="22" customHeight="1"/>
    <x:row r="30" ht="22" customHeight="1"/>
  </x:sheetData>
  <x:mergeCells>
    <x:mergeCell ref="A1:G1"/>
    <x:mergeCell ref="A2:G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13866F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1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24" hidden="0" customWidth="1"/>
  </x:cols>
  <x:sheetData>
    <x:row r="1" ht="22" customHeight="1">
      <x:c r="A1" s="1" t="str">
        <x:v>Value per share sensitivity</x:v>
      </x:c>
    </x:row>
    <x:row r="2" ht="22" customHeight="1">
      <x:c r="A2" s="2" t="str">
        <x:v>Rows vary terminal growth. Columns vary WACC. The base case is highlighted.</x:v>
      </x:c>
    </x:row>
    <x:row r="3" ht="22" customHeight="1"/>
    <x:row r="4" ht="22" customHeight="1">
      <x:c r="A4" s="7" t="str">
        <x:v>Terminal growth</x:v>
      </x:c>
      <x:c r="B4" s="7" t="str">
        <x:v>9.0%</x:v>
      </x:c>
      <x:c r="C4" s="7" t="str">
        <x:v>9.5%</x:v>
      </x:c>
      <x:c r="D4" s="7" t="str">
        <x:v>10.0%</x:v>
      </x:c>
      <x:c r="E4" s="7" t="str">
        <x:v>10.5%</x:v>
      </x:c>
      <x:c r="F4" s="7" t="str">
        <x:v>11.0%</x:v>
      </x:c>
      <x:c r="G4" s="7" t="str">
        <x:v>Review note</x:v>
      </x:c>
    </x:row>
    <x:row r="5" ht="22" customHeight="1">
      <x:c r="A5" s="15" t="n">
        <x:v>0.02</x:v>
      </x:c>
      <x:c r="B5" s="26" t="n">
        <x:f>(('DCF Model'!C14/(1+0.09)^1+'DCF Model'!D14/(1+0.09)^2+'DCF Model'!E14/(1+0.09)^3+'DCF Model'!F14/(1+0.09)^4+'DCF Model'!G14/(1+0.09)^5)+('DCF Model'!G14*(1+$A5)/(0.09-$A5))/(1+0.09)^5+'Assumptions'!B17-'Assumptions'!B18)/'Assumptions'!B19</x:f>
        <x:v>8.77445857289116</x:v>
      </x:c>
      <x:c r="C5" s="26" t="n">
        <x:f>(('DCF Model'!C14/(1+0.095)^1+'DCF Model'!D14/(1+0.095)^2+'DCF Model'!E14/(1+0.095)^3+'DCF Model'!F14/(1+0.095)^4+'DCF Model'!G14/(1+0.095)^5)+('DCF Model'!G14*(1+$A5)/(0.095-$A5))/(1+0.095)^5+'Assumptions'!B17-'Assumptions'!B18)/'Assumptions'!B19</x:f>
        <x:v>8.112530661891928</x:v>
      </x:c>
      <x:c r="D5" s="26" t="n">
        <x:f>(('DCF Model'!C14/(1+0.1)^1+'DCF Model'!D14/(1+0.1)^2+'DCF Model'!E14/(1+0.1)^3+'DCF Model'!F14/(1+0.1)^4+'DCF Model'!G14/(1+0.1)^5)+('DCF Model'!G14*(1+$A5)/(0.1-$A5))/(1+0.1)^5+'Assumptions'!B17-'Assumptions'!B18)/'Assumptions'!B19</x:f>
        <x:v>7.533800090157776</x:v>
      </x:c>
      <x:c r="E5" s="26" t="n">
        <x:f>(('DCF Model'!C14/(1+0.105)^1+'DCF Model'!D14/(1+0.105)^2+'DCF Model'!E14/(1+0.105)^3+'DCF Model'!F14/(1+0.105)^4+'DCF Model'!G14/(1+0.105)^5)+('DCF Model'!G14*(1+$A5)/(0.105-$A5))/(1+0.105)^5+'Assumptions'!B17-'Assumptions'!B18)/'Assumptions'!B19</x:f>
        <x:v>7.0235753326070025</x:v>
      </x:c>
      <x:c r="F5" s="26" t="n">
        <x:f>(('DCF Model'!C14/(1+0.11)^1+'DCF Model'!D14/(1+0.11)^2+'DCF Model'!E14/(1+0.11)^3+'DCF Model'!F14/(1+0.11)^4+'DCF Model'!G14/(1+0.11)^5)+('DCF Model'!G14*(1+$A5)/(0.11-$A5))/(1+0.11)^5+'Assumptions'!B17-'Assumptions'!B18)/'Assumptions'!B19</x:f>
        <x:v>6.570429898834535</x:v>
      </x:c>
      <x:c r="G5" s="14" t="str">
        <x:v>Lower long-term growth</x:v>
      </x:c>
    </x:row>
    <x:row r="6" ht="22" customHeight="1">
      <x:c r="A6" s="15" t="n">
        <x:v>0.025</x:v>
      </x:c>
      <x:c r="B6" s="26" t="n">
        <x:f>(('DCF Model'!C14/(1+0.09)^1+'DCF Model'!D14/(1+0.09)^2+'DCF Model'!E14/(1+0.09)^3+'DCF Model'!F14/(1+0.09)^4+'DCF Model'!G14/(1+0.09)^5)+('DCF Model'!G14*(1+$A6)/(0.09-$A6))/(1+0.09)^5+'Assumptions'!B17-'Assumptions'!B18)/'Assumptions'!B19</x:f>
        <x:v>9.363797322875623</x:v>
      </x:c>
      <x:c r="C6" s="26" t="n">
        <x:f>(('DCF Model'!C14/(1+0.095)^1+'DCF Model'!D14/(1+0.095)^2+'DCF Model'!E14/(1+0.095)^3+'DCF Model'!F14/(1+0.095)^4+'DCF Model'!G14/(1+0.095)^5)+('DCF Model'!G14*(1+$A6)/(0.095-$A6))/(1+0.095)^5+'Assumptions'!B17-'Assumptions'!B18)/'Assumptions'!B19</x:f>
        <x:v>8.614025660199117</x:v>
      </x:c>
      <x:c r="D6" s="26" t="n">
        <x:f>(('DCF Model'!C14/(1+0.1)^1+'DCF Model'!D14/(1+0.1)^2+'DCF Model'!E14/(1+0.1)^3+'DCF Model'!F14/(1+0.1)^4+'DCF Model'!G14/(1+0.1)^5)+('DCF Model'!G14*(1+$A6)/(0.1-$A6))/(1+0.1)^5+'Assumptions'!B17-'Assumptions'!B18)/'Assumptions'!B19</x:f>
        <x:v>7.964684117205108</x:v>
      </x:c>
      <x:c r="E6" s="26" t="n">
        <x:f>(('DCF Model'!C14/(1+0.105)^1+'DCF Model'!D14/(1+0.105)^2+'DCF Model'!E14/(1+0.105)^3+'DCF Model'!F14/(1+0.105)^4+'DCF Model'!G14/(1+0.105)^5)+('DCF Model'!G14*(1+$A6)/(0.105-$A6))/(1+0.105)^5+'Assumptions'!B17-'Assumptions'!B18)/'Assumptions'!B19</x:f>
        <x:v>7.396932386756676</x:v>
      </x:c>
      <x:c r="F6" s="26" t="n">
        <x:f>(('DCF Model'!C14/(1+0.11)^1+'DCF Model'!D14/(1+0.11)^2+'DCF Model'!E14/(1+0.11)^3+'DCF Model'!F14/(1+0.11)^4+'DCF Model'!G14/(1+0.11)^5)+('DCF Model'!G14*(1+$A6)/(0.11-$A6))/(1+0.11)^5+'Assumptions'!B17-'Assumptions'!B18)/'Assumptions'!B19</x:f>
        <x:v>6.896363425430932</x:v>
      </x:c>
      <x:c r="G6" s="14" t="str">
        <x:v>Below base growth</x:v>
      </x:c>
    </x:row>
    <x:row r="7" ht="22" customHeight="1">
      <x:c r="A7" s="15" t="n">
        <x:v>0.03</x:v>
      </x:c>
      <x:c r="B7" s="26" t="n">
        <x:f>(('DCF Model'!C14/(1+0.09)^1+'DCF Model'!D14/(1+0.09)^2+'DCF Model'!E14/(1+0.09)^3+'DCF Model'!F14/(1+0.09)^4+'DCF Model'!G14/(1+0.09)^5)+('DCF Model'!G14*(1+$A7)/(0.09-$A7))/(1+0.09)^5+'Assumptions'!B17-'Assumptions'!B18)/'Assumptions'!B19</x:f>
        <x:v>10.051359197857503</x:v>
      </x:c>
      <x:c r="C7" s="26" t="n">
        <x:f>(('DCF Model'!C14/(1+0.095)^1+'DCF Model'!D14/(1+0.095)^2+'DCF Model'!E14/(1+0.095)^3+'DCF Model'!F14/(1+0.095)^4+'DCF Model'!G14/(1+0.095)^5)+('DCF Model'!G14*(1+$A7)/(0.095-$A7))/(1+0.095)^5+'Assumptions'!B17-'Assumptions'!B18)/'Assumptions'!B19</x:f>
        <x:v>9.192673735168956</x:v>
      </x:c>
      <x:c r="D7" s="28" t="n">
        <x:f>(('DCF Model'!C14/(1+0.1)^1+'DCF Model'!D14/(1+0.1)^2+'DCF Model'!E14/(1+0.1)^3+'DCF Model'!F14/(1+0.1)^4+'DCF Model'!G14/(1+0.1)^5)+('DCF Model'!G14*(1+$A7)/(0.1-$A7))/(1+0.1)^5+'Assumptions'!B17-'Assumptions'!B18)/'Assumptions'!B19</x:f>
        <x:v>8.457123005259204</x:v>
      </x:c>
      <x:c r="E7" s="26" t="n">
        <x:f>(('DCF Model'!C14/(1+0.105)^1+'DCF Model'!D14/(1+0.105)^2+'DCF Model'!E14/(1+0.105)^3+'DCF Model'!F14/(1+0.105)^4+'DCF Model'!G14/(1+0.105)^5)+('DCF Model'!G14*(1+$A7)/(0.105-$A7))/(1+0.105)^5+'Assumptions'!B17-'Assumptions'!B18)/'Assumptions'!B19</x:f>
        <x:v>7.820070381459641</x:v>
      </x:c>
      <x:c r="F7" s="26" t="n">
        <x:f>(('DCF Model'!C14/(1+0.11)^1+'DCF Model'!D14/(1+0.11)^2+'DCF Model'!E14/(1+0.11)^3+'DCF Model'!F14/(1+0.11)^4+'DCF Model'!G14/(1+0.11)^5)+('DCF Model'!G14*(1+$A7)/(0.11-$A7))/(1+0.11)^5+'Assumptions'!B17-'Assumptions'!B18)/'Assumptions'!B19</x:f>
        <x:v>7.263038642851882</x:v>
      </x:c>
      <x:c r="G7" s="14" t="str">
        <x:v>Base growth row</x:v>
      </x:c>
    </x:row>
    <x:row r="8" ht="22" customHeight="1">
      <x:c r="A8" s="15" t="n">
        <x:v>0.035</x:v>
      </x:c>
      <x:c r="B8" s="26" t="n">
        <x:f>(('DCF Model'!C14/(1+0.09)^1+'DCF Model'!D14/(1+0.09)^2+'DCF Model'!E14/(1+0.09)^3+'DCF Model'!F14/(1+0.09)^4+'DCF Model'!G14/(1+0.09)^5)+('DCF Model'!G14*(1+$A8)/(0.09-$A8))/(1+0.09)^5+'Assumptions'!B17-'Assumptions'!B18)/'Assumptions'!B19</x:f>
        <x:v>10.863932322836087</x:v>
      </x:c>
      <x:c r="C8" s="26" t="n">
        <x:f>(('DCF Model'!C14/(1+0.095)^1+'DCF Model'!D14/(1+0.095)^2+'DCF Model'!E14/(1+0.095)^3+'DCF Model'!F14/(1+0.095)^4+'DCF Model'!G14/(1+0.095)^5)+('DCF Model'!G14*(1+$A8)/(0.095-$A8))/(1+0.095)^5+'Assumptions'!B17-'Assumptions'!B18)/'Assumptions'!B19</x:f>
        <x:v>9.867763155967099</x:v>
      </x:c>
      <x:c r="D8" s="26" t="n">
        <x:f>(('DCF Model'!C14/(1+0.1)^1+'DCF Model'!D14/(1+0.1)^2+'DCF Model'!E14/(1+0.1)^3+'DCF Model'!F14/(1+0.1)^4+'DCF Model'!G14/(1+0.1)^5)+('DCF Model'!G14*(1+$A8)/(0.1-$A8))/(1+0.1)^5+'Assumptions'!B17-'Assumptions'!B18)/'Assumptions'!B19</x:f>
        <x:v>9.025321722244696</x:v>
      </x:c>
      <x:c r="E8" s="26" t="n">
        <x:f>(('DCF Model'!C14/(1+0.105)^1+'DCF Model'!D14/(1+0.105)^2+'DCF Model'!E14/(1+0.105)^3+'DCF Model'!F14/(1+0.105)^4+'DCF Model'!G14/(1+0.105)^5)+('DCF Model'!G14*(1+$A8)/(0.105-$A8))/(1+0.105)^5+'Assumptions'!B17-'Assumptions'!B18)/'Assumptions'!B19</x:f>
        <x:v>8.303656661120174</x:v>
      </x:c>
      <x:c r="F8" s="26" t="n">
        <x:f>(('DCF Model'!C14/(1+0.11)^1+'DCF Model'!D14/(1+0.11)^2+'DCF Model'!E14/(1+0.11)^3+'DCF Model'!F14/(1+0.11)^4+'DCF Model'!G14/(1+0.11)^5)+('DCF Model'!G14*(1+$A8)/(0.11-$A8))/(1+0.11)^5+'Assumptions'!B17-'Assumptions'!B18)/'Assumptions'!B19</x:f>
        <x:v>7.678603889262291</x:v>
      </x:c>
      <x:c r="G8" s="14" t="str">
        <x:v>Above base growth</x:v>
      </x:c>
    </x:row>
    <x:row r="9" ht="22" customHeight="1">
      <x:c r="A9" s="15" t="n">
        <x:v>0.04</x:v>
      </x:c>
      <x:c r="B9" s="26" t="n">
        <x:f>(('DCF Model'!C14/(1+0.09)^1+'DCF Model'!D14/(1+0.09)^2+'DCF Model'!E14/(1+0.09)^3+'DCF Model'!F14/(1+0.09)^4+'DCF Model'!G14/(1+0.09)^5)+('DCF Model'!G14*(1+$A9)/(0.09-$A9))/(1+0.09)^5+'Assumptions'!B17-'Assumptions'!B18)/'Assumptions'!B19</x:f>
        <x:v>11.839020072810388</x:v>
      </x:c>
      <x:c r="C9" s="26" t="n">
        <x:f>(('DCF Model'!C14/(1+0.095)^1+'DCF Model'!D14/(1+0.095)^2+'DCF Model'!E14/(1+0.095)^3+'DCF Model'!F14/(1+0.095)^4+'DCF Model'!G14/(1+0.095)^5)+('DCF Model'!G14*(1+$A9)/(0.095-$A9))/(1+0.095)^5+'Assumptions'!B17-'Assumptions'!B18)/'Assumptions'!B19</x:f>
        <x:v>10.665596107819448</x:v>
      </x:c>
      <x:c r="D9" s="26" t="n">
        <x:f>(('DCF Model'!C14/(1+0.1)^1+'DCF Model'!D14/(1+0.1)^2+'DCF Model'!E14/(1+0.1)^3+'DCF Model'!F14/(1+0.1)^4+'DCF Model'!G14/(1+0.1)^5)+('DCF Model'!G14*(1+$A9)/(0.1-$A9))/(1+0.1)^5+'Assumptions'!B17-'Assumptions'!B18)/'Assumptions'!B19</x:f>
        <x:v>9.688220225394442</x:v>
      </x:c>
      <x:c r="E9" s="26" t="n">
        <x:f>(('DCF Model'!C14/(1+0.105)^1+'DCF Model'!D14/(1+0.105)^2+'DCF Model'!E14/(1+0.105)^3+'DCF Model'!F14/(1+0.105)^4+'DCF Model'!G14/(1+0.105)^5)+('DCF Model'!G14*(1+$A9)/(0.105-$A9))/(1+0.105)^5+'Assumptions'!B17-'Assumptions'!B18)/'Assumptions'!B19</x:f>
        <x:v>8.861640829959246</x:v>
      </x:c>
      <x:c r="F9" s="26" t="n">
        <x:f>(('DCF Model'!C14/(1+0.11)^1+'DCF Model'!D14/(1+0.11)^2+'DCF Model'!E14/(1+0.11)^3+'DCF Model'!F14/(1+0.11)^4+'DCF Model'!G14/(1+0.11)^5)+('DCF Model'!G14*(1+$A9)/(0.11-$A9))/(1+0.11)^5+'Assumptions'!B17-'Assumptions'!B18)/'Assumptions'!B19</x:f>
        <x:v>8.153535599445615</x:v>
      </x:c>
      <x:c r="G9" s="14" t="str">
        <x:v>Higher long-term growth</x:v>
      </x:c>
    </x:row>
    <x:row r="10" ht="22" customHeight="1"/>
    <x:row r="11" ht="22" customHeight="1"/>
    <x:row r="12" ht="22" customHeight="1">
      <x:c r="A12" s="7" t="str">
        <x:v>Base-case checks</x:v>
      </x:c>
      <x:c r="B12" s="7" t="str">
        <x:v>Result</x:v>
      </x:c>
    </x:row>
    <x:row r="13" ht="22" customHeight="1">
      <x:c r="A13" s="14" t="str">
        <x:v>Value per share</x:v>
      </x:c>
      <x:c r="B13" s="25" t="n">
        <x:f>'DCF Model'!B27</x:f>
        <x:v>8.457123005259204</x:v>
      </x:c>
    </x:row>
    <x:row r="14" ht="22" customHeight="1">
      <x:c r="A14" s="14" t="str">
        <x:v>Terminal value share of EV</x:v>
      </x:c>
      <x:c r="B14" s="15" t="n">
        <x:f>'DCF Model'!B21/'DCF Model'!B22</x:f>
        <x:v>0.753670623638177</x:v>
      </x:c>
    </x:row>
    <x:row r="15" ht="22" customHeight="1">
      <x:c r="A15" s="14" t="str">
        <x:v>Terminal growth below WACC</x:v>
      </x:c>
      <x:c r="B15" s="14" t="str">
        <x:f>IF('Assumptions'!B16&lt;'Assumptions'!B15,"PASS","REVIEW")</x:f>
        <x:v>PASS</x:v>
      </x:c>
    </x:row>
    <x:row r="16" ht="22" customHeight="1"/>
    <x:row r="17" ht="22" customHeight="1"/>
    <x:row r="18" ht="22" customHeight="1"/>
    <x:row r="19" ht="22" customHeight="1"/>
    <x:row r="20" ht="22" customHeight="1"/>
    <x:row r="21" ht="22" customHeight="1"/>
    <x:row r="22" ht="22" customHeight="1"/>
    <x:row r="23" ht="22" customHeight="1"/>
    <x:row r="24" ht="22" customHeight="1"/>
    <x:row r="25" ht="22" customHeight="1"/>
    <x:row r="26" ht="22" customHeight="1"/>
    <x:row r="27" ht="22" customHeight="1"/>
    <x:row r="28" ht="22" customHeight="1"/>
    <x:row r="29" ht="22" customHeight="1"/>
    <x:row r="30" ht="22" customHeight="1"/>
  </x:sheetData>
  <x:mergeCells>
    <x:mergeCell ref="A1:G1"/>
    <x:mergeCell ref="A2:G2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Pr>
    <x:tabColor rgb="FF8A9694"/>
  </x:sheetPr>
  <x:sheetViews>
    <x:sheetView showGridLines="0" workbookViewId="0"/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</x:cols>
  <x:sheetData>
    <x:row r="1" ht="22" customHeight="1">
      <x:c r="A1" s="1" t="str">
        <x:v>How to use this workbook</x:v>
      </x:c>
    </x:row>
    <x:row r="2" ht="22" customHeight="1"/>
    <x:row r="3" ht="22" customHeight="1">
      <x:c r="A3" s="130" t="str">
        <x:v>1. Replace the yellow cells on Assumptions with sourced company data.</x:v>
      </x:c>
      <x:c r="B3" s="130"/>
      <x:c r="C3" s="130"/>
      <x:c r="D3" s="130"/>
      <x:c r="E3" s="130"/>
      <x:c r="F3" s="130"/>
    </x:row>
    <x:row r="4" ht="22" customHeight="1">
      <x:c r="A4" s="130"/>
      <x:c r="B4" s="130"/>
      <x:c r="C4" s="130"/>
      <x:c r="D4" s="130"/>
      <x:c r="E4" s="130"/>
      <x:c r="F4" s="130"/>
    </x:row>
    <x:row r="5" ht="22" customHeight="1">
      <x:c r="A5" s="130" t="str">
        <x:v>2. Review the DCF Model from revenue through FCFF, terminal value, enterprise value, and equity value.</x:v>
      </x:c>
      <x:c r="B5" s="130"/>
      <x:c r="C5" s="130"/>
      <x:c r="D5" s="130"/>
      <x:c r="E5" s="130"/>
      <x:c r="F5" s="130"/>
    </x:row>
    <x:row r="6" ht="22" customHeight="1">
      <x:c r="A6" s="130"/>
      <x:c r="B6" s="130"/>
      <x:c r="C6" s="130"/>
      <x:c r="D6" s="130"/>
      <x:c r="E6" s="130"/>
      <x:c r="F6" s="130"/>
    </x:row>
    <x:row r="7" ht="22" customHeight="1">
      <x:c r="A7" s="130" t="str">
        <x:v>3. Use Sensitivity to test value per share across WACC and terminal-growth assumptions.</x:v>
      </x:c>
      <x:c r="B7" s="130"/>
      <x:c r="C7" s="130"/>
      <x:c r="D7" s="130"/>
      <x:c r="E7" s="130"/>
      <x:c r="F7" s="130"/>
    </x:row>
    <x:row r="8" ht="22" customHeight="1">
      <x:c r="A8" s="130"/>
      <x:c r="B8" s="130"/>
      <x:c r="C8" s="130"/>
      <x:c r="D8" s="130"/>
      <x:c r="E8" s="130"/>
      <x:c r="F8" s="130"/>
    </x:row>
    <x:row r="9" ht="22" customHeight="1">
      <x:c r="A9" s="130" t="str">
        <x:v>4. Confirm cash flow and discount rate are matched. FCFF uses WACC; FCFE uses cost of equity.</x:v>
      </x:c>
      <x:c r="B9" s="130"/>
      <x:c r="C9" s="130"/>
      <x:c r="D9" s="130"/>
      <x:c r="E9" s="130"/>
      <x:c r="F9" s="130"/>
    </x:row>
    <x:row r="10" ht="22" customHeight="1">
      <x:c r="A10" s="130"/>
      <x:c r="B10" s="130"/>
      <x:c r="C10" s="130"/>
      <x:c r="D10" s="130"/>
      <x:c r="E10" s="130"/>
      <x:c r="F10" s="130"/>
    </x:row>
    <x:row r="11" ht="22" customHeight="1">
      <x:c r="A11" s="130" t="str">
        <x:v>5. Document sources, valuation date, accounting treatment, and every manual adjustment before sharing results.</x:v>
      </x:c>
      <x:c r="B11" s="130"/>
      <x:c r="C11" s="130"/>
      <x:c r="D11" s="130"/>
      <x:c r="E11" s="130"/>
      <x:c r="F11" s="130"/>
    </x:row>
    <x:row r="12" ht="22" customHeight="1">
      <x:c r="A12" s="130"/>
      <x:c r="B12" s="130"/>
      <x:c r="C12" s="130"/>
      <x:c r="D12" s="130"/>
      <x:c r="E12" s="130"/>
      <x:c r="F12" s="130"/>
    </x:row>
    <x:row r="13" ht="22" customHeight="1">
      <x:c r="A13" s="130"/>
      <x:c r="B13" s="130"/>
      <x:c r="C13" s="130"/>
      <x:c r="D13" s="130"/>
      <x:c r="E13" s="130"/>
      <x:c r="F13" s="130"/>
    </x:row>
    <x:row r="14" ht="22" customHeight="1">
      <x:c r="A14" s="132" t="str">
        <x:v>The workbook contains illustrative sample data created for this guide. It is not customer data, a benchmark, a professional valuation, or an investment recommendation.</x:v>
      </x:c>
      <x:c r="B14" s="132"/>
      <x:c r="C14" s="132"/>
      <x:c r="D14" s="132"/>
      <x:c r="E14" s="132"/>
      <x:c r="F14" s="132"/>
    </x:row>
    <x:row r="15" ht="22" customHeight="1">
      <x:c r="A15" s="132"/>
      <x:c r="B15" s="132"/>
      <x:c r="C15" s="132"/>
      <x:c r="D15" s="132"/>
      <x:c r="E15" s="132"/>
      <x:c r="F15" s="132"/>
    </x:row>
    <x:row r="16" ht="22" customHeight="1"/>
    <x:row r="17" ht="22" customHeight="1"/>
    <x:row r="18" ht="22" customHeight="1"/>
    <x:row r="19" ht="22" customHeight="1"/>
    <x:row r="20" ht="22" customHeight="1"/>
    <x:row r="21" ht="22" customHeight="1"/>
    <x:row r="22" ht="22" customHeight="1"/>
    <x:row r="23" ht="22" customHeight="1"/>
    <x:row r="24" ht="22" customHeight="1"/>
    <x:row r="25" ht="22" customHeight="1"/>
    <x:row r="26" ht="22" customHeight="1"/>
    <x:row r="27" ht="22" customHeight="1"/>
    <x:row r="28" ht="22" customHeight="1"/>
    <x:row r="29" ht="22" customHeight="1"/>
    <x:row r="30" ht="22" customHeight="1"/>
  </x:sheetData>
  <x:mergeCells>
    <x:mergeCell ref="A1:F1"/>
    <x:mergeCell ref="A3:F3"/>
    <x:mergeCell ref="A5:F5"/>
    <x:mergeCell ref="A7:F7"/>
    <x:mergeCell ref="A9:F9"/>
    <x:mergeCell ref="A11:F11"/>
    <x:mergeCell ref="A14:F15"/>
  </x:mergeCells>
  <x:pageMargins left="0.7" right="0.7" top="0.75" bottom="0.75" header="0.3" footer="0.3"/>
</x:worksheet>
</file>